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b58b8332454e1a/Manila CSD/ssmp/"/>
    </mc:Choice>
  </mc:AlternateContent>
  <xr:revisionPtr revIDLastSave="14" documentId="8_{79EAB4BB-4AFB-4F2E-89C8-20E6127E9CC8}" xr6:coauthVersionLast="47" xr6:coauthVersionMax="47" xr10:uidLastSave="{CFFFCE71-0E81-4AEB-AEFD-5D1AA753A903}"/>
  <bookViews>
    <workbookView xWindow="-120" yWindow="-120" windowWidth="38640" windowHeight="15840" xr2:uid="{00000000-000D-0000-FFFF-FFFF00000000}"/>
  </bookViews>
  <sheets>
    <sheet name="Asset Management Team" sheetId="7" r:id="rId1"/>
    <sheet name="Table 1 Asset Inventory" sheetId="4" r:id="rId2"/>
    <sheet name="Table 2 Asset Rating" sheetId="5" r:id="rId3"/>
    <sheet name="Table 3 Replacement Expenses" sheetId="2" r:id="rId4"/>
    <sheet name="Table 4 Future Improv. Expenses" sheetId="3" r:id="rId5"/>
    <sheet name="Total Reserve Required" sheetId="11" r:id="rId6"/>
  </sheets>
  <definedNames>
    <definedName name="_xlnm._FilterDatabase" localSheetId="2" hidden="1">'Table 2 Asset Rating'!$D$5:$H$32</definedName>
    <definedName name="_xlnm._FilterDatabase" localSheetId="4" hidden="1">'Table 4 Future Improv. Expenses'!$A$12:$C$78</definedName>
    <definedName name="_xlnm.Print_Area" localSheetId="0">'Asset Management Team'!$A$1:$C$27</definedName>
    <definedName name="_xlnm.Print_Area" localSheetId="2">'Table 2 Asset Rating'!$A$1:$H$51</definedName>
    <definedName name="_xlnm.Print_Area" localSheetId="3">'Table 3 Replacement Expenses'!$A$1:$F$44</definedName>
    <definedName name="_xlnm.Print_Area" localSheetId="4">'Table 4 Future Improv. Expenses'!$A$1:$F$79</definedName>
    <definedName name="_xlnm.Print_Area" localSheetId="5">'Total Reserve Required'!$A$1:$F$10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4" l="1"/>
  <c r="E65" i="3" l="1"/>
  <c r="F65" i="3"/>
  <c r="E66" i="3"/>
  <c r="F66" i="3"/>
  <c r="E15" i="3"/>
  <c r="F15" i="3"/>
  <c r="E16" i="3"/>
  <c r="F16" i="3"/>
  <c r="E17" i="3"/>
  <c r="F17" i="3"/>
  <c r="E18" i="3"/>
  <c r="F18" i="3"/>
  <c r="E20" i="3"/>
  <c r="F20" i="3"/>
  <c r="E21" i="3"/>
  <c r="F21" i="3"/>
  <c r="E22" i="3"/>
  <c r="F22" i="3"/>
  <c r="E23" i="3"/>
  <c r="F23" i="3"/>
  <c r="E24" i="3"/>
  <c r="F24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E38" i="3"/>
  <c r="F38" i="3"/>
  <c r="E39" i="3"/>
  <c r="F39" i="3"/>
  <c r="E40" i="3"/>
  <c r="F40" i="3"/>
  <c r="E41" i="3"/>
  <c r="F41" i="3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1" i="3"/>
  <c r="F61" i="3"/>
  <c r="E62" i="3"/>
  <c r="F62" i="3"/>
  <c r="E63" i="3"/>
  <c r="F63" i="3"/>
  <c r="E64" i="3"/>
  <c r="F64" i="3"/>
  <c r="E67" i="3"/>
  <c r="F67" i="3"/>
  <c r="E69" i="3"/>
  <c r="F69" i="3"/>
  <c r="E70" i="3"/>
  <c r="F70" i="3"/>
  <c r="E71" i="3"/>
  <c r="F71" i="3"/>
  <c r="E72" i="3"/>
  <c r="F72" i="3"/>
  <c r="E73" i="3"/>
  <c r="F73" i="3"/>
  <c r="E74" i="3"/>
  <c r="F74" i="3"/>
  <c r="E75" i="3"/>
  <c r="F75" i="3"/>
  <c r="E76" i="3"/>
  <c r="F76" i="3"/>
  <c r="E77" i="3"/>
  <c r="F77" i="3"/>
  <c r="A41" i="2"/>
  <c r="C41" i="2"/>
  <c r="A42" i="2"/>
  <c r="C42" i="2"/>
  <c r="A38" i="2"/>
  <c r="C38" i="2"/>
  <c r="A39" i="2"/>
  <c r="C39" i="2"/>
  <c r="A40" i="2"/>
  <c r="C40" i="2"/>
  <c r="A27" i="2"/>
  <c r="C27" i="2"/>
  <c r="A28" i="2"/>
  <c r="C28" i="2"/>
  <c r="A29" i="2"/>
  <c r="C29" i="2"/>
  <c r="A30" i="2"/>
  <c r="A31" i="2"/>
  <c r="C31" i="2"/>
  <c r="A32" i="2"/>
  <c r="C32" i="2"/>
  <c r="A33" i="2"/>
  <c r="C33" i="2"/>
  <c r="A34" i="2"/>
  <c r="C34" i="2"/>
  <c r="A35" i="2"/>
  <c r="C35" i="2"/>
  <c r="A36" i="2"/>
  <c r="B36" i="2"/>
  <c r="C36" i="2"/>
  <c r="A37" i="2"/>
  <c r="C37" i="2"/>
  <c r="A16" i="2"/>
  <c r="C16" i="2"/>
  <c r="A17" i="2"/>
  <c r="C17" i="2"/>
  <c r="A18" i="2"/>
  <c r="C18" i="2"/>
  <c r="A19" i="2"/>
  <c r="C19" i="2"/>
  <c r="A20" i="2"/>
  <c r="C20" i="2"/>
  <c r="A21" i="2"/>
  <c r="C21" i="2"/>
  <c r="A22" i="2"/>
  <c r="C22" i="2"/>
  <c r="A23" i="2"/>
  <c r="A24" i="2"/>
  <c r="C24" i="2"/>
  <c r="D26" i="5"/>
  <c r="D9" i="5"/>
  <c r="D19" i="5"/>
  <c r="D20" i="5"/>
  <c r="D21" i="5"/>
  <c r="D7" i="5"/>
  <c r="D10" i="5"/>
  <c r="L15" i="4" s="1"/>
  <c r="D12" i="5"/>
  <c r="D29" i="5"/>
  <c r="D24" i="5"/>
  <c r="D30" i="5"/>
  <c r="D13" i="5"/>
  <c r="D31" i="5"/>
  <c r="D6" i="5"/>
  <c r="L40" i="4" s="1"/>
  <c r="D22" i="5"/>
  <c r="D25" i="5"/>
  <c r="D14" i="5"/>
  <c r="D15" i="5"/>
  <c r="D16" i="5"/>
  <c r="D23" i="5"/>
  <c r="D8" i="5"/>
  <c r="D32" i="5"/>
  <c r="D17" i="5"/>
  <c r="D28" i="5"/>
  <c r="D27" i="5"/>
  <c r="D11" i="5"/>
  <c r="D18" i="5"/>
  <c r="H33" i="4"/>
  <c r="C30" i="2" s="1"/>
  <c r="G33" i="4"/>
  <c r="H23" i="4"/>
  <c r="C23" i="2" s="1"/>
  <c r="M24" i="4" l="1"/>
  <c r="L23" i="4"/>
  <c r="N21" i="4"/>
  <c r="M20" i="4"/>
  <c r="L19" i="4"/>
  <c r="N17" i="4"/>
  <c r="M16" i="4"/>
  <c r="N29" i="4"/>
  <c r="L31" i="4"/>
  <c r="M32" i="4"/>
  <c r="N33" i="4"/>
  <c r="L35" i="4"/>
  <c r="M36" i="4"/>
  <c r="N37" i="4"/>
  <c r="N45" i="4"/>
  <c r="M44" i="4"/>
  <c r="L43" i="4"/>
  <c r="N41" i="4"/>
  <c r="M40" i="4"/>
  <c r="L39" i="4"/>
  <c r="N24" i="4"/>
  <c r="M23" i="4"/>
  <c r="L22" i="4"/>
  <c r="N20" i="4"/>
  <c r="M19" i="4"/>
  <c r="L18" i="4"/>
  <c r="N16" i="4"/>
  <c r="M29" i="4"/>
  <c r="N30" i="4"/>
  <c r="L32" i="4"/>
  <c r="M33" i="4"/>
  <c r="N34" i="4"/>
  <c r="L36" i="4"/>
  <c r="M37" i="4"/>
  <c r="N38" i="4"/>
  <c r="N44" i="4"/>
  <c r="M43" i="4"/>
  <c r="L42" i="4"/>
  <c r="N40" i="4"/>
  <c r="M39" i="4"/>
  <c r="N15" i="4"/>
  <c r="N23" i="4"/>
  <c r="M22" i="4"/>
  <c r="L21" i="4"/>
  <c r="N19" i="4"/>
  <c r="M18" i="4"/>
  <c r="L17" i="4"/>
  <c r="L29" i="4"/>
  <c r="M30" i="4"/>
  <c r="N31" i="4"/>
  <c r="L33" i="4"/>
  <c r="M34" i="4"/>
  <c r="N35" i="4"/>
  <c r="L37" i="4"/>
  <c r="M38" i="4"/>
  <c r="L45" i="4"/>
  <c r="N43" i="4"/>
  <c r="M42" i="4"/>
  <c r="L41" i="4"/>
  <c r="N39" i="4"/>
  <c r="M15" i="4"/>
  <c r="L24" i="4"/>
  <c r="N22" i="4"/>
  <c r="M21" i="4"/>
  <c r="L20" i="4"/>
  <c r="N18" i="4"/>
  <c r="M17" i="4"/>
  <c r="L16" i="4"/>
  <c r="L30" i="4"/>
  <c r="M31" i="4"/>
  <c r="N32" i="4"/>
  <c r="L34" i="4"/>
  <c r="M35" i="4"/>
  <c r="N36" i="4"/>
  <c r="L38" i="4"/>
  <c r="M45" i="4"/>
  <c r="L44" i="4"/>
  <c r="N42" i="4"/>
  <c r="M41" i="4"/>
  <c r="E78" i="3"/>
  <c r="O34" i="4" l="1"/>
  <c r="K34" i="4"/>
  <c r="B31" i="2" s="1"/>
  <c r="C26" i="2" l="1"/>
  <c r="A26" i="2"/>
  <c r="C15" i="2"/>
  <c r="A15" i="2"/>
  <c r="H35" i="5"/>
  <c r="O22" i="4"/>
  <c r="K22" i="4" l="1"/>
  <c r="B22" i="2" s="1"/>
  <c r="H10" i="5" l="1"/>
  <c r="H44" i="5"/>
  <c r="H41" i="5"/>
  <c r="H18" i="5"/>
  <c r="H39" i="5"/>
  <c r="H12" i="5"/>
  <c r="H7" i="5"/>
  <c r="H38" i="5"/>
  <c r="H43" i="5"/>
  <c r="H42" i="5"/>
  <c r="H21" i="5"/>
  <c r="H20" i="5"/>
  <c r="H19" i="5"/>
  <c r="H9" i="5"/>
  <c r="H45" i="5"/>
  <c r="H11" i="5"/>
  <c r="H27" i="5"/>
  <c r="H37" i="5"/>
  <c r="H36" i="5"/>
  <c r="H34" i="5"/>
  <c r="H33" i="5"/>
  <c r="H26" i="5"/>
  <c r="H17" i="5"/>
  <c r="H32" i="5"/>
  <c r="H8" i="5"/>
  <c r="H23" i="5"/>
  <c r="H16" i="5"/>
  <c r="H15" i="5"/>
  <c r="H14" i="5"/>
  <c r="H25" i="5"/>
  <c r="H22" i="5"/>
  <c r="H6" i="5"/>
  <c r="H31" i="5"/>
  <c r="H13" i="5"/>
  <c r="H30" i="5"/>
  <c r="H24" i="5"/>
  <c r="H29" i="5"/>
  <c r="H40" i="5"/>
  <c r="H28" i="5"/>
  <c r="O18" i="4" l="1"/>
  <c r="K18" i="4"/>
  <c r="B18" i="2" s="1"/>
  <c r="K37" i="4"/>
  <c r="B34" i="2" s="1"/>
  <c r="O16" i="4"/>
  <c r="O15" i="4"/>
  <c r="K16" i="4"/>
  <c r="B16" i="2" s="1"/>
  <c r="K15" i="4"/>
  <c r="B15" i="2" s="1"/>
  <c r="O23" i="4"/>
  <c r="O20" i="4"/>
  <c r="O19" i="4"/>
  <c r="O17" i="4"/>
  <c r="O37" i="4"/>
  <c r="K19" i="4"/>
  <c r="B19" i="2" s="1"/>
  <c r="K20" i="4"/>
  <c r="B20" i="2" s="1"/>
  <c r="K21" i="4"/>
  <c r="B21" i="2" s="1"/>
  <c r="K23" i="4"/>
  <c r="B23" i="2" s="1"/>
  <c r="K24" i="4"/>
  <c r="B24" i="2" s="1"/>
  <c r="K17" i="4"/>
  <c r="B17" i="2" s="1"/>
  <c r="O31" i="4" l="1"/>
  <c r="K31" i="4"/>
  <c r="B28" i="2" s="1"/>
  <c r="E28" i="2" l="1"/>
  <c r="F28" i="2"/>
  <c r="K29" i="4"/>
  <c r="B26" i="2" s="1"/>
  <c r="E15" i="2"/>
  <c r="E16" i="2"/>
  <c r="E17" i="2"/>
  <c r="E18" i="2"/>
  <c r="E19" i="2"/>
  <c r="E20" i="2"/>
  <c r="E21" i="2"/>
  <c r="E22" i="2"/>
  <c r="E23" i="2"/>
  <c r="E24" i="2"/>
  <c r="H25" i="4"/>
  <c r="F25" i="4"/>
  <c r="F15" i="2"/>
  <c r="F16" i="2"/>
  <c r="F17" i="2"/>
  <c r="F18" i="2"/>
  <c r="F19" i="2"/>
  <c r="F20" i="2"/>
  <c r="F21" i="2"/>
  <c r="F22" i="2"/>
  <c r="F23" i="2"/>
  <c r="F24" i="2"/>
  <c r="O45" i="4"/>
  <c r="O44" i="4"/>
  <c r="O43" i="4"/>
  <c r="K38" i="4"/>
  <c r="B35" i="2" s="1"/>
  <c r="K40" i="4"/>
  <c r="B37" i="2" s="1"/>
  <c r="K41" i="4"/>
  <c r="B38" i="2" s="1"/>
  <c r="K42" i="4"/>
  <c r="B39" i="2" s="1"/>
  <c r="K43" i="4"/>
  <c r="B40" i="2" s="1"/>
  <c r="K44" i="4"/>
  <c r="B41" i="2" s="1"/>
  <c r="K45" i="4"/>
  <c r="B42" i="2" s="1"/>
  <c r="H46" i="4"/>
  <c r="F46" i="4"/>
  <c r="O41" i="4"/>
  <c r="K36" i="4"/>
  <c r="B33" i="2" s="1"/>
  <c r="K35" i="4"/>
  <c r="B32" i="2" s="1"/>
  <c r="K33" i="4"/>
  <c r="B30" i="2" s="1"/>
  <c r="K32" i="4"/>
  <c r="B29" i="2" s="1"/>
  <c r="K30" i="4"/>
  <c r="B27" i="2" s="1"/>
  <c r="O33" i="4"/>
  <c r="O35" i="4"/>
  <c r="O40" i="4"/>
  <c r="O29" i="4"/>
  <c r="O38" i="4"/>
  <c r="O42" i="4"/>
  <c r="O24" i="4"/>
  <c r="O21" i="4"/>
  <c r="O36" i="4"/>
  <c r="O32" i="4"/>
  <c r="O30" i="4"/>
  <c r="G25" i="4"/>
  <c r="G46" i="4"/>
  <c r="E37" i="2" l="1"/>
  <c r="F37" i="2"/>
  <c r="E33" i="2"/>
  <c r="F33" i="2"/>
  <c r="F79" i="3"/>
  <c r="E30" i="2"/>
  <c r="F30" i="2"/>
  <c r="F32" i="2"/>
  <c r="E32" i="2"/>
  <c r="E38" i="2"/>
  <c r="F38" i="2"/>
  <c r="F35" i="2"/>
  <c r="E35" i="2"/>
  <c r="E39" i="2"/>
  <c r="F39" i="2"/>
  <c r="F34" i="2"/>
  <c r="E34" i="2"/>
  <c r="F36" i="2"/>
  <c r="E36" i="2"/>
  <c r="E42" i="2"/>
  <c r="F42" i="2"/>
  <c r="F26" i="2"/>
  <c r="E26" i="2"/>
  <c r="E27" i="2"/>
  <c r="F27" i="2"/>
  <c r="E41" i="2"/>
  <c r="F41" i="2"/>
  <c r="F29" i="2"/>
  <c r="E29" i="2"/>
  <c r="E40" i="2"/>
  <c r="F40" i="2"/>
  <c r="H47" i="4"/>
  <c r="F47" i="4"/>
  <c r="G48" i="4"/>
  <c r="E43" i="2" l="1"/>
  <c r="B8" i="11" s="1"/>
  <c r="F44" i="2"/>
  <c r="B10" i="11" s="1"/>
</calcChain>
</file>

<file path=xl/sharedStrings.xml><?xml version="1.0" encoding="utf-8"?>
<sst xmlns="http://schemas.openxmlformats.org/spreadsheetml/2006/main" count="431" uniqueCount="258">
  <si>
    <t>Projects</t>
  </si>
  <si>
    <t>Cost</t>
  </si>
  <si>
    <t>Years Until Project Must Begin</t>
  </si>
  <si>
    <t>Reserve Required Each Year</t>
  </si>
  <si>
    <t>Remaining Useful Life in Years</t>
  </si>
  <si>
    <t>Replacement Cost</t>
  </si>
  <si>
    <t>C</t>
  </si>
  <si>
    <t>B</t>
  </si>
  <si>
    <t>A</t>
  </si>
  <si>
    <t>Manufacturer</t>
  </si>
  <si>
    <t>Original Cost</t>
  </si>
  <si>
    <t>D</t>
  </si>
  <si>
    <t>G</t>
  </si>
  <si>
    <t>H</t>
  </si>
  <si>
    <t>Condition</t>
  </si>
  <si>
    <t>I</t>
  </si>
  <si>
    <t>Condition Rating</t>
  </si>
  <si>
    <t>Description</t>
  </si>
  <si>
    <t>Performance Rating</t>
  </si>
  <si>
    <t>Catastrophic disruption</t>
  </si>
  <si>
    <t>Major disruption</t>
  </si>
  <si>
    <t>Moderate disruption</t>
  </si>
  <si>
    <t>Minor disruption</t>
  </si>
  <si>
    <t>A.  List assets</t>
  </si>
  <si>
    <t>B.  Enter asset information</t>
  </si>
  <si>
    <t>Treatment Assets</t>
  </si>
  <si>
    <t>J</t>
  </si>
  <si>
    <t>Material</t>
  </si>
  <si>
    <t>K</t>
  </si>
  <si>
    <t>L</t>
  </si>
  <si>
    <t>Table 4</t>
  </si>
  <si>
    <t>C. To add more assets use insert function and add rows then copy first asset row to new rows to transfer formulas</t>
  </si>
  <si>
    <t>E. Remaining cells will calculate automatically.</t>
  </si>
  <si>
    <t>Insignificant disruption</t>
  </si>
  <si>
    <t>Year Installed</t>
  </si>
  <si>
    <t>Collection Assets</t>
  </si>
  <si>
    <t>M</t>
  </si>
  <si>
    <t>N</t>
  </si>
  <si>
    <t>O</t>
  </si>
  <si>
    <t>Probability of Failure</t>
  </si>
  <si>
    <t>Utility Name:</t>
  </si>
  <si>
    <t>Street Address:</t>
  </si>
  <si>
    <t>City:</t>
  </si>
  <si>
    <t>Phone Number:</t>
  </si>
  <si>
    <t>Email:</t>
  </si>
  <si>
    <t>Zip Code:</t>
  </si>
  <si>
    <t>Number of Connections:</t>
  </si>
  <si>
    <t>Number of Customers:</t>
  </si>
  <si>
    <t>Contact Person:</t>
  </si>
  <si>
    <t>Title:</t>
  </si>
  <si>
    <t>Team Member:</t>
  </si>
  <si>
    <t>Utility Information</t>
  </si>
  <si>
    <t>Personnel</t>
  </si>
  <si>
    <t>Role:</t>
  </si>
  <si>
    <t>Remote - Unlikely but possible to occur in the life of an item</t>
  </si>
  <si>
    <t>Improbable - So unlikely, it can be assumed occurrence may not be experienced</t>
  </si>
  <si>
    <t>Consequence of Failure</t>
  </si>
  <si>
    <t>Criticality</t>
  </si>
  <si>
    <t>Tag Number (Optional)</t>
  </si>
  <si>
    <t>Expected Useful Life in Years</t>
  </si>
  <si>
    <t>Current Plan Year:</t>
  </si>
  <si>
    <t>Total Reserve Required Each Year</t>
  </si>
  <si>
    <t>Total Improvement Expense Required in the Current Year</t>
  </si>
  <si>
    <t>B.  If reserve provided does not cover the total reserve required, additional funding for replacement and future improvement is needed</t>
  </si>
  <si>
    <t>Total Replacement Expenses Required in the Current Year</t>
  </si>
  <si>
    <t>C. Enter the total projected cost of the project</t>
  </si>
  <si>
    <t>B. Determine how long before the project must begin</t>
  </si>
  <si>
    <t>C. Enter cost to replace or rehabilitate</t>
  </si>
  <si>
    <t>B. Determine how long before action must take place</t>
  </si>
  <si>
    <t>A. List assets to be replaced or rehabilitated</t>
  </si>
  <si>
    <t>Table 3</t>
  </si>
  <si>
    <t>A.  Total Reserve Required will calculate automatically from the total replacement and total improvement expenses in Tables 3 and 4 respectively.</t>
  </si>
  <si>
    <t>Replacement and/or Rehabilitation Expenses</t>
  </si>
  <si>
    <t>D. Enter information in yellow cells</t>
  </si>
  <si>
    <t>Capacity / Size</t>
  </si>
  <si>
    <t>Facility Name:</t>
  </si>
  <si>
    <t>Directions:</t>
  </si>
  <si>
    <t>E</t>
  </si>
  <si>
    <t>F</t>
  </si>
  <si>
    <t>Column L</t>
  </si>
  <si>
    <t>Column M</t>
  </si>
  <si>
    <t>Total Reserve Required for Facility Improvement Project</t>
  </si>
  <si>
    <t>Asset Inventory</t>
  </si>
  <si>
    <t>Table 1</t>
  </si>
  <si>
    <t>Condition Assessment</t>
  </si>
  <si>
    <t>New or Excellent Condition - Only normal maintenance required</t>
  </si>
  <si>
    <t>Unserviceable/End of useful life - Over 50% of asset requires replacement</t>
  </si>
  <si>
    <t>Minor Deterioration - Requires minor maintenance</t>
  </si>
  <si>
    <t>Moderate Deterioration - 10-20% requires significant maintenance</t>
  </si>
  <si>
    <t>Significant Deterioration - 20-40% requires renewal/upgrade</t>
  </si>
  <si>
    <t>Asset Rating     Table 2</t>
  </si>
  <si>
    <t>R = Use Reserve
C = Capital Expense</t>
  </si>
  <si>
    <t>Future Capital Funds Required</t>
  </si>
  <si>
    <t>Total Future Capital Funds Required</t>
  </si>
  <si>
    <t>Guidance Note:</t>
  </si>
  <si>
    <t>E. To add more improvement expenses, use insert function and add rows then copy first row to new rows to transfer formulas</t>
  </si>
  <si>
    <t>F. Enter information in yellow cells.</t>
  </si>
  <si>
    <t>G. Remaining cells will calculate automatically.</t>
  </si>
  <si>
    <t>D. Enter "C" in column D for large replacement expenses that would be funded as a capital project separate from the reserve money set aside each year.</t>
  </si>
  <si>
    <t>E. To add more replacement expenses, use insert function and add rows then copy first line item row to new rows to transfer formulas</t>
  </si>
  <si>
    <t>F. Enter information in yellow cells</t>
  </si>
  <si>
    <t>A. List projects to be completed</t>
  </si>
  <si>
    <t>5. Improved technology to replace obsolete technology
 6. Climate resiliency
 Include only projects expected to occur within the next 20 years.</t>
  </si>
  <si>
    <t xml:space="preserve">Include improvements here which are related to:
 1. Future/upcoming regulations
 </t>
  </si>
  <si>
    <t xml:space="preserve">2. Major asset replacement, such as structures, tanks, or interceptors
 3. System expansion to provide additional capacity or service area
 4. System consolidation or regionalization
</t>
  </si>
  <si>
    <t>Fiscal Sustainability Plan Workbook Tool</t>
  </si>
  <si>
    <t>Fiscal Sustainability Plan Team</t>
  </si>
  <si>
    <t>Treatment Assets Subtotal</t>
  </si>
  <si>
    <t>Collection Assets Subtotal</t>
  </si>
  <si>
    <t>Total of All Collection and Treatment Assets</t>
  </si>
  <si>
    <t>Total Current SRF Project Cost</t>
  </si>
  <si>
    <t>Current SRF Project Cost</t>
  </si>
  <si>
    <t>Column N</t>
  </si>
  <si>
    <t>Future Improvement Expenses</t>
  </si>
  <si>
    <t>Imminent - Likely to occur in the near future</t>
  </si>
  <si>
    <t>Occasional - Likely to occur sometime in the life of an item</t>
  </si>
  <si>
    <t>Probable - Likely to occur several times in the life of an item</t>
  </si>
  <si>
    <t>Include items here that will need to be replaced during the normal course of operating the system.  
Include only the items from the Asset Inventory (Table 1) with a remaining useful life less than 20 years.</t>
  </si>
  <si>
    <t>Manila Wastewater Treatment Facility</t>
  </si>
  <si>
    <t>Manila Community Services District</t>
  </si>
  <si>
    <t>1901 Park St</t>
  </si>
  <si>
    <t>Manila. CA</t>
  </si>
  <si>
    <t>707-444-3803</t>
  </si>
  <si>
    <t>Grit Removal Manhole</t>
  </si>
  <si>
    <t>Channel Grinder Manhole</t>
  </si>
  <si>
    <t>Wet Well</t>
  </si>
  <si>
    <t>Odor Control System</t>
  </si>
  <si>
    <t>Security Fencing</t>
  </si>
  <si>
    <t>Groundwater Monitoring Wells</t>
  </si>
  <si>
    <t>2,000 gal.</t>
  </si>
  <si>
    <t>Channel Grinder</t>
  </si>
  <si>
    <t>Cast Iron</t>
  </si>
  <si>
    <t>Gate Valves (51)</t>
  </si>
  <si>
    <t>Ball Valves (372)</t>
  </si>
  <si>
    <t>Check Valves (286)</t>
  </si>
  <si>
    <t>Pipe laterals and mains</t>
  </si>
  <si>
    <t>23 miles</t>
  </si>
  <si>
    <t>Emergency Propane Generator</t>
  </si>
  <si>
    <t>Propane Tank</t>
  </si>
  <si>
    <t>Olympian 95ao4644-s 120/240v 135.3A 3hp</t>
  </si>
  <si>
    <t>45 kW</t>
  </si>
  <si>
    <t>Ozone Generator</t>
  </si>
  <si>
    <t>Air-Zone XT-6000 110V 96w</t>
  </si>
  <si>
    <t>Aqua-lator CS TEFC 5 HP 3ph 60hz 230/460v</t>
  </si>
  <si>
    <t xml:space="preserve">2', 3', 4', 6' </t>
  </si>
  <si>
    <t>1.25', 150', 2.00'</t>
  </si>
  <si>
    <t>1.25", 1.50", 2.00"</t>
  </si>
  <si>
    <t>PVC</t>
  </si>
  <si>
    <t>Vacuum Pumper Truck</t>
  </si>
  <si>
    <t>500 gal.</t>
  </si>
  <si>
    <t>Aerated Lagoon Liner (2)</t>
  </si>
  <si>
    <t>Fiberglass</t>
  </si>
  <si>
    <t>Table 2: Asset Criticality</t>
  </si>
  <si>
    <t>Asset</t>
  </si>
  <si>
    <t>Probability of Failure (Cof)</t>
  </si>
  <si>
    <t>Consequence of Failure (Cof)</t>
  </si>
  <si>
    <t>Influent Metering Manhole</t>
  </si>
  <si>
    <t>Free Water Suface Wetland Liner (3)</t>
  </si>
  <si>
    <t>Hypalon</t>
  </si>
  <si>
    <r>
      <t>Criticality of Failure</t>
    </r>
    <r>
      <rPr>
        <b/>
        <vertAlign val="superscript"/>
        <sz val="10"/>
        <rFont val="Arial"/>
        <family val="2"/>
      </rPr>
      <t>1</t>
    </r>
  </si>
  <si>
    <t>1. Table is sorted by Criticality, in descending order, whereby items of highest Criticality are listed first.</t>
  </si>
  <si>
    <t>Christopher Drop</t>
  </si>
  <si>
    <t>General Manager</t>
  </si>
  <si>
    <t>manilacsd1@sbcglobal.net</t>
  </si>
  <si>
    <t>Septic Tank Risers (272)</t>
  </si>
  <si>
    <t>Kenneth Kittleson</t>
  </si>
  <si>
    <t>Chief Plant Operator</t>
  </si>
  <si>
    <t>Order No. 95-2, ID No. 1B80162OHUM</t>
  </si>
  <si>
    <t>1 unit per tank</t>
  </si>
  <si>
    <t>Plastic/Electronics</t>
  </si>
  <si>
    <t>Air Relief Valve Assembly (23)</t>
  </si>
  <si>
    <t>4 ft dia., 6 ft deep</t>
  </si>
  <si>
    <t>4 ft dia., 5.5 ft deep</t>
  </si>
  <si>
    <t>6 ft dia., 12.75 ft deep</t>
  </si>
  <si>
    <t>General</t>
  </si>
  <si>
    <t>Temporary Bypass Pumping</t>
  </si>
  <si>
    <t>Demolition</t>
  </si>
  <si>
    <t>Clearing, Grubbing, and Disposal</t>
  </si>
  <si>
    <t>Pump Station Building Selective Demolition and Restoration</t>
  </si>
  <si>
    <t>Fencing Demolition</t>
  </si>
  <si>
    <t>Electrical Demolition</t>
  </si>
  <si>
    <t>Mechanical Demolition</t>
  </si>
  <si>
    <t>Civil</t>
  </si>
  <si>
    <t>Pump Station Surface Repairs and Selective Interior Painting</t>
  </si>
  <si>
    <t>Precast Concrete Pump Station Valve Vault with Access Hatch (6' x 6.5' x 5' deep)</t>
  </si>
  <si>
    <t>Pump Station Vault DI Piping, Valves, Fittings, and Appurtenances</t>
  </si>
  <si>
    <t>Gabion Retaining Wall</t>
  </si>
  <si>
    <t>Pump Station Submersible Pumps and Float Switches</t>
  </si>
  <si>
    <t>Pump Station Davit Crane</t>
  </si>
  <si>
    <t>Passive Septage Screening System</t>
  </si>
  <si>
    <t>Hydraulic Distribution Structure Replacement Gates</t>
  </si>
  <si>
    <t>Septic Tank Pumping and Disposal</t>
  </si>
  <si>
    <t>Mechanical</t>
  </si>
  <si>
    <t>Gravity Hood (Roof Mounted)</t>
  </si>
  <si>
    <t>Muffler Insulation</t>
  </si>
  <si>
    <t>LPG Piping w/Flex</t>
  </si>
  <si>
    <t>Electrical</t>
  </si>
  <si>
    <t>Septic Tank System SCADA Network System</t>
  </si>
  <si>
    <t>Pump Station Electrical and Control Upgrades</t>
  </si>
  <si>
    <t>Miscellaneous Electrical</t>
  </si>
  <si>
    <t>Influent/Effuent Flow Meters (2)</t>
  </si>
  <si>
    <t>Pump Station Vault Piping, Valves, Fittings, and Appurtenances</t>
  </si>
  <si>
    <t>Septic Tank Control Panels (272)</t>
  </si>
  <si>
    <t>Varies</t>
  </si>
  <si>
    <t>.5-1 HP</t>
  </si>
  <si>
    <t>Submersible Effluent Pump (272)</t>
  </si>
  <si>
    <t>Distribution Structures (3)</t>
  </si>
  <si>
    <t>Concrete</t>
  </si>
  <si>
    <t>750-1800 gals.</t>
  </si>
  <si>
    <t>Septic Tank (272)</t>
  </si>
  <si>
    <t>Fiberglass/Cement</t>
  </si>
  <si>
    <t>2"</t>
  </si>
  <si>
    <t>R</t>
  </si>
  <si>
    <t>Mobilization/Demobilization (5% of Construction)</t>
  </si>
  <si>
    <t>Construction Staking &amp; Materials Testing</t>
  </si>
  <si>
    <t xml:space="preserve">Erosion Control and Site Restoration </t>
  </si>
  <si>
    <t>Miscellaneous Selective Site Demolition</t>
  </si>
  <si>
    <t>Odor Control Vent, 4" PVC Piping and Apprtenances (Incl. Concrete)</t>
  </si>
  <si>
    <t>4" PVC Piping and Apprtenances (RE and SSFM)</t>
  </si>
  <si>
    <t>4" DI Piping and Apprtenances (RE and SSFM)</t>
  </si>
  <si>
    <t>4" Flow Meter (RE)</t>
  </si>
  <si>
    <t>Aeration Lagoon Air Gap Piping Assembly</t>
  </si>
  <si>
    <t>Aeration Lagoon Liner Surface Preparation and Replacement</t>
  </si>
  <si>
    <t>Aeration Lagoon Floating Dock</t>
  </si>
  <si>
    <t>Distribution Structure Cleaning and Shear Gate Handle Replacement</t>
  </si>
  <si>
    <t xml:space="preserve">Site Gravel </t>
  </si>
  <si>
    <t>Minor Concrete (6" Reinforced)</t>
  </si>
  <si>
    <t>Office Yard Septage Receiving System Concrete Pad (8" Reinforced)</t>
  </si>
  <si>
    <t xml:space="preserve">6' Tall Chain Link Fence </t>
  </si>
  <si>
    <t xml:space="preserve">6' Tall Gate 4' Wide </t>
  </si>
  <si>
    <t xml:space="preserve">6' Tall Gate 10' Wide </t>
  </si>
  <si>
    <t xml:space="preserve">6' Tall Gate 20' Wide </t>
  </si>
  <si>
    <t xml:space="preserve">6' Tall Chain Link Fence w/Slats </t>
  </si>
  <si>
    <t xml:space="preserve">6' Tall Gate 4' Wide w/Slats </t>
  </si>
  <si>
    <t xml:space="preserve">6' Tall Gate 15' Wide w/Slats </t>
  </si>
  <si>
    <t>Pump Station Wetwell Retrofit (Incl. Acess Hatch System)</t>
  </si>
  <si>
    <t>Septage Holding Tank System</t>
  </si>
  <si>
    <t>Septage Holding Tank System Pump, Piping, Valves, and Appurtenances</t>
  </si>
  <si>
    <t>Air Release Valves</t>
  </si>
  <si>
    <t>Septic Tank Replacement Pumps</t>
  </si>
  <si>
    <t>Septic Tank Riser and Seal Replacements</t>
  </si>
  <si>
    <t>Bypass Pump, 50' of 3" Flex Hose, and Fittings</t>
  </si>
  <si>
    <t>Exhaust Fan (Roof Mounted)</t>
  </si>
  <si>
    <t>Metal Ductwork</t>
  </si>
  <si>
    <t>3" Exahust Pipe w/Insulation</t>
  </si>
  <si>
    <t>45KW Generator System Replacement</t>
  </si>
  <si>
    <t>District Office SCADA Network System</t>
  </si>
  <si>
    <t>11"x17" Pullbox</t>
  </si>
  <si>
    <t>Pump Station Exterior LED Wall Pack Light Fixture</t>
  </si>
  <si>
    <t>District Maintenance Bldg Exterior LED Wall Pack Light Fixture</t>
  </si>
  <si>
    <t>Septic Tank System Control Panels</t>
  </si>
  <si>
    <t>Orenco</t>
  </si>
  <si>
    <t>varies</t>
  </si>
  <si>
    <t>Aerator Motor (2)</t>
  </si>
  <si>
    <t>Myers, Goulds</t>
  </si>
  <si>
    <t>Orenco, varies</t>
  </si>
  <si>
    <t>Chevrolet</t>
  </si>
  <si>
    <t>NPDES (WDR)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</si>
</sst>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i/>
      <sz val="12"/>
      <name val="Arial"/>
      <family val="2"/>
    </font>
    <font>
      <b/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5" fillId="0" borderId="0" xfId="0" applyFont="1" applyBorder="1"/>
    <xf numFmtId="164" fontId="0" fillId="0" borderId="0" xfId="1" applyNumberFormat="1" applyFont="1"/>
    <xf numFmtId="1" fontId="0" fillId="0" borderId="0" xfId="0" applyNumberForma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2" fillId="0" borderId="0" xfId="0" applyFont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1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0" fontId="0" fillId="2" borderId="1" xfId="0" applyFill="1" applyBorder="1" applyAlignment="1"/>
    <xf numFmtId="1" fontId="0" fillId="2" borderId="1" xfId="0" applyNumberFormat="1" applyFill="1" applyBorder="1" applyAlignment="1">
      <alignment horizontal="center"/>
    </xf>
    <xf numFmtId="164" fontId="0" fillId="2" borderId="1" xfId="1" applyNumberFormat="1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Continuous" wrapText="1"/>
    </xf>
    <xf numFmtId="0" fontId="2" fillId="4" borderId="0" xfId="0" applyFont="1" applyFill="1" applyBorder="1"/>
    <xf numFmtId="0" fontId="2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9" xfId="0" applyFont="1" applyBorder="1" applyAlignment="1">
      <alignment wrapText="1"/>
    </xf>
    <xf numFmtId="0" fontId="7" fillId="0" borderId="5" xfId="0" applyFont="1" applyBorder="1"/>
    <xf numFmtId="0" fontId="7" fillId="3" borderId="10" xfId="0" applyFont="1" applyFill="1" applyBorder="1" applyAlignment="1">
      <alignment wrapText="1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165" fontId="0" fillId="2" borderId="1" xfId="0" applyNumberFormat="1" applyFill="1" applyBorder="1" applyAlignment="1"/>
    <xf numFmtId="0" fontId="0" fillId="2" borderId="1" xfId="0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3" fillId="0" borderId="11" xfId="0" applyFont="1" applyBorder="1" applyAlignment="1"/>
    <xf numFmtId="0" fontId="3" fillId="5" borderId="2" xfId="0" applyFont="1" applyFill="1" applyBorder="1" applyAlignment="1">
      <alignment horizontal="center"/>
    </xf>
    <xf numFmtId="164" fontId="2" fillId="0" borderId="0" xfId="1" applyNumberFormat="1" applyFont="1" applyFill="1"/>
    <xf numFmtId="0" fontId="2" fillId="0" borderId="11" xfId="0" applyFont="1" applyBorder="1" applyAlignment="1"/>
    <xf numFmtId="165" fontId="2" fillId="0" borderId="10" xfId="0" applyNumberFormat="1" applyFont="1" applyBorder="1" applyAlignment="1">
      <alignment horizontal="center"/>
    </xf>
    <xf numFmtId="0" fontId="5" fillId="0" borderId="0" xfId="0" applyFont="1" applyFill="1" applyAlignment="1"/>
    <xf numFmtId="0" fontId="0" fillId="0" borderId="1" xfId="0" applyBorder="1" applyAlignment="1"/>
    <xf numFmtId="0" fontId="5" fillId="4" borderId="1" xfId="0" applyFont="1" applyFill="1" applyBorder="1"/>
    <xf numFmtId="0" fontId="0" fillId="0" borderId="1" xfId="0" applyBorder="1" applyAlignment="1">
      <alignment wrapText="1"/>
    </xf>
    <xf numFmtId="0" fontId="0" fillId="0" borderId="0" xfId="0" applyFill="1" applyAlignment="1"/>
    <xf numFmtId="0" fontId="5" fillId="0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1" fontId="0" fillId="4" borderId="1" xfId="0" applyNumberFormat="1" applyFill="1" applyBorder="1" applyAlignment="1">
      <alignment horizontal="center"/>
    </xf>
    <xf numFmtId="0" fontId="7" fillId="3" borderId="11" xfId="0" applyFont="1" applyFill="1" applyBorder="1" applyAlignment="1"/>
    <xf numFmtId="0" fontId="0" fillId="0" borderId="0" xfId="0" applyAlignment="1">
      <alignment horizontal="left"/>
    </xf>
    <xf numFmtId="0" fontId="6" fillId="0" borderId="0" xfId="2" applyAlignment="1" applyProtection="1"/>
    <xf numFmtId="0" fontId="2" fillId="0" borderId="4" xfId="0" applyFont="1" applyBorder="1" applyAlignment="1">
      <alignment horizontal="center" wrapText="1"/>
    </xf>
    <xf numFmtId="0" fontId="2" fillId="0" borderId="12" xfId="0" applyFont="1" applyFill="1" applyBorder="1" applyAlignment="1"/>
    <xf numFmtId="1" fontId="0" fillId="0" borderId="12" xfId="0" applyNumberFormat="1" applyFill="1" applyBorder="1" applyAlignment="1">
      <alignment horizontal="center"/>
    </xf>
    <xf numFmtId="164" fontId="0" fillId="0" borderId="12" xfId="1" applyNumberFormat="1" applyFont="1" applyFill="1" applyBorder="1"/>
    <xf numFmtId="164" fontId="2" fillId="0" borderId="12" xfId="1" applyNumberFormat="1" applyFont="1" applyBorder="1"/>
    <xf numFmtId="0" fontId="2" fillId="0" borderId="1" xfId="0" applyFont="1" applyFill="1" applyBorder="1" applyAlignment="1"/>
    <xf numFmtId="164" fontId="0" fillId="0" borderId="1" xfId="1" applyNumberFormat="1" applyFont="1" applyFill="1" applyBorder="1"/>
    <xf numFmtId="164" fontId="2" fillId="0" borderId="1" xfId="1" applyNumberFormat="1" applyFont="1" applyBorder="1"/>
    <xf numFmtId="0" fontId="5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164" fontId="2" fillId="0" borderId="0" xfId="1" applyNumberFormat="1" applyFont="1"/>
    <xf numFmtId="165" fontId="2" fillId="0" borderId="0" xfId="0" applyNumberFormat="1" applyFont="1"/>
    <xf numFmtId="0" fontId="2" fillId="0" borderId="23" xfId="0" applyFont="1" applyFill="1" applyBorder="1" applyAlignment="1"/>
    <xf numFmtId="164" fontId="5" fillId="2" borderId="1" xfId="1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164" fontId="1" fillId="2" borderId="1" xfId="1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" fontId="0" fillId="4" borderId="30" xfId="0" applyNumberFormat="1" applyFill="1" applyBorder="1" applyAlignment="1">
      <alignment horizontal="center"/>
    </xf>
    <xf numFmtId="0" fontId="1" fillId="2" borderId="13" xfId="0" applyFont="1" applyFill="1" applyBorder="1" applyAlignment="1"/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1" fillId="0" borderId="0" xfId="0" applyFont="1"/>
    <xf numFmtId="165" fontId="1" fillId="2" borderId="1" xfId="0" applyNumberFormat="1" applyFont="1" applyFill="1" applyBorder="1" applyAlignment="1"/>
    <xf numFmtId="0" fontId="1" fillId="0" borderId="0" xfId="0" applyFont="1" applyAlignment="1">
      <alignment horizontal="right"/>
    </xf>
    <xf numFmtId="164" fontId="1" fillId="2" borderId="1" xfId="1" applyNumberFormat="1" applyFont="1" applyFill="1" applyBorder="1" applyAlignment="1">
      <alignment horizontal="center" wrapText="1"/>
    </xf>
    <xf numFmtId="165" fontId="1" fillId="7" borderId="1" xfId="0" applyNumberFormat="1" applyFont="1" applyFill="1" applyBorder="1" applyAlignment="1">
      <alignment horizontal="right"/>
    </xf>
    <xf numFmtId="165" fontId="0" fillId="7" borderId="1" xfId="0" applyNumberFormat="1" applyFill="1" applyBorder="1" applyAlignment="1"/>
    <xf numFmtId="0" fontId="3" fillId="0" borderId="0" xfId="0" applyFont="1" applyAlignment="1">
      <alignment horizontal="center"/>
    </xf>
    <xf numFmtId="0" fontId="3" fillId="5" borderId="11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164" fontId="5" fillId="0" borderId="15" xfId="1" applyNumberFormat="1" applyFont="1" applyBorder="1" applyAlignment="1">
      <alignment horizontal="left" vertical="top" wrapText="1"/>
    </xf>
    <xf numFmtId="164" fontId="0" fillId="0" borderId="16" xfId="1" applyNumberFormat="1" applyFont="1" applyBorder="1" applyAlignment="1">
      <alignment horizontal="left" vertical="top"/>
    </xf>
    <xf numFmtId="164" fontId="0" fillId="0" borderId="17" xfId="1" applyNumberFormat="1" applyFont="1" applyBorder="1" applyAlignment="1">
      <alignment horizontal="left" vertical="top"/>
    </xf>
    <xf numFmtId="164" fontId="0" fillId="0" borderId="18" xfId="1" applyNumberFormat="1" applyFont="1" applyBorder="1" applyAlignment="1">
      <alignment horizontal="left" vertical="top"/>
    </xf>
    <xf numFmtId="164" fontId="0" fillId="0" borderId="0" xfId="1" applyNumberFormat="1" applyFont="1" applyBorder="1" applyAlignment="1">
      <alignment horizontal="left" vertical="top"/>
    </xf>
    <xf numFmtId="164" fontId="0" fillId="0" borderId="19" xfId="1" applyNumberFormat="1" applyFont="1" applyBorder="1" applyAlignment="1">
      <alignment horizontal="left" vertical="top"/>
    </xf>
    <xf numFmtId="164" fontId="0" fillId="0" borderId="20" xfId="1" applyNumberFormat="1" applyFont="1" applyBorder="1" applyAlignment="1">
      <alignment horizontal="left" vertical="top"/>
    </xf>
    <xf numFmtId="164" fontId="0" fillId="0" borderId="21" xfId="1" applyNumberFormat="1" applyFont="1" applyBorder="1" applyAlignment="1">
      <alignment horizontal="left" vertical="top"/>
    </xf>
    <xf numFmtId="164" fontId="0" fillId="0" borderId="22" xfId="1" applyNumberFormat="1" applyFont="1" applyBorder="1" applyAlignment="1">
      <alignment horizontal="left" vertical="top"/>
    </xf>
    <xf numFmtId="0" fontId="2" fillId="6" borderId="24" xfId="0" applyFont="1" applyFill="1" applyBorder="1" applyAlignment="1">
      <alignment horizontal="left" indent="14"/>
    </xf>
    <xf numFmtId="0" fontId="2" fillId="6" borderId="25" xfId="0" applyFont="1" applyFill="1" applyBorder="1" applyAlignment="1">
      <alignment horizontal="left" indent="14"/>
    </xf>
    <xf numFmtId="0" fontId="2" fillId="6" borderId="26" xfId="0" applyFont="1" applyFill="1" applyBorder="1" applyAlignment="1">
      <alignment horizontal="left" indent="14"/>
    </xf>
    <xf numFmtId="0" fontId="2" fillId="6" borderId="24" xfId="0" applyFont="1" applyFill="1" applyBorder="1" applyAlignment="1">
      <alignment horizontal="left" indent="15"/>
    </xf>
    <xf numFmtId="0" fontId="2" fillId="6" borderId="25" xfId="0" applyFont="1" applyFill="1" applyBorder="1" applyAlignment="1">
      <alignment horizontal="left" indent="15"/>
    </xf>
    <xf numFmtId="0" fontId="2" fillId="6" borderId="26" xfId="0" applyFont="1" applyFill="1" applyBorder="1" applyAlignment="1">
      <alignment horizontal="left" indent="15"/>
    </xf>
    <xf numFmtId="164" fontId="5" fillId="0" borderId="18" xfId="1" applyNumberFormat="1" applyFont="1" applyBorder="1" applyAlignment="1">
      <alignment horizontal="left" vertical="top" wrapText="1"/>
    </xf>
    <xf numFmtId="164" fontId="5" fillId="0" borderId="0" xfId="1" applyNumberFormat="1" applyFont="1" applyBorder="1" applyAlignment="1">
      <alignment horizontal="left" vertical="top" wrapText="1"/>
    </xf>
    <xf numFmtId="164" fontId="5" fillId="0" borderId="19" xfId="1" applyNumberFormat="1" applyFont="1" applyBorder="1" applyAlignment="1">
      <alignment horizontal="left" vertical="top" wrapText="1"/>
    </xf>
    <xf numFmtId="164" fontId="5" fillId="0" borderId="20" xfId="1" applyNumberFormat="1" applyFont="1" applyBorder="1" applyAlignment="1">
      <alignment horizontal="left" vertical="top" wrapText="1"/>
    </xf>
    <xf numFmtId="164" fontId="5" fillId="0" borderId="21" xfId="1" applyNumberFormat="1" applyFont="1" applyBorder="1" applyAlignment="1">
      <alignment horizontal="left" vertical="top" wrapText="1"/>
    </xf>
    <xf numFmtId="164" fontId="5" fillId="0" borderId="22" xfId="1" applyNumberFormat="1" applyFont="1" applyBorder="1" applyAlignment="1">
      <alignment horizontal="left" vertical="top" wrapText="1"/>
    </xf>
    <xf numFmtId="164" fontId="5" fillId="0" borderId="15" xfId="1" quotePrefix="1" applyNumberFormat="1" applyFont="1" applyBorder="1" applyAlignment="1">
      <alignment horizontal="left" vertical="top" wrapText="1"/>
    </xf>
    <xf numFmtId="164" fontId="5" fillId="0" borderId="16" xfId="1" quotePrefix="1" applyNumberFormat="1" applyFont="1" applyBorder="1" applyAlignment="1">
      <alignment horizontal="left" vertical="top" wrapText="1"/>
    </xf>
    <xf numFmtId="164" fontId="5" fillId="0" borderId="17" xfId="1" quotePrefix="1" applyNumberFormat="1" applyFont="1" applyBorder="1" applyAlignment="1">
      <alignment horizontal="left" vertical="top" wrapText="1"/>
    </xf>
    <xf numFmtId="164" fontId="5" fillId="0" borderId="18" xfId="1" quotePrefix="1" applyNumberFormat="1" applyFont="1" applyBorder="1" applyAlignment="1">
      <alignment horizontal="left" vertical="top" wrapText="1"/>
    </xf>
    <xf numFmtId="164" fontId="5" fillId="0" borderId="0" xfId="1" quotePrefix="1" applyNumberFormat="1" applyFont="1" applyBorder="1" applyAlignment="1">
      <alignment horizontal="left" vertical="top" wrapText="1"/>
    </xf>
    <xf numFmtId="164" fontId="5" fillId="0" borderId="19" xfId="1" quotePrefix="1" applyNumberFormat="1" applyFont="1" applyBorder="1" applyAlignment="1">
      <alignment horizontal="left" vertical="top" wrapText="1"/>
    </xf>
  </cellXfs>
  <cellStyles count="3">
    <cellStyle name="Currency" xfId="1" builtinId="4"/>
    <cellStyle name="Hyperlink" xfId="2" builtinId="8"/>
    <cellStyle name="Normal" xfId="0" builtinId="0"/>
  </cellStyles>
  <dxfs count="6">
    <dxf>
      <fill>
        <patternFill patternType="solid">
          <fgColor rgb="FFFFFF99"/>
          <bgColor rgb="FF0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nilacsd1@sbcglobal.net" TargetMode="External"/><Relationship Id="rId1" Type="http://schemas.openxmlformats.org/officeDocument/2006/relationships/hyperlink" Target="mailto:manilacsd1@sbcglobal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Normal="100" workbookViewId="0">
      <selection activeCell="A13" sqref="A13"/>
    </sheetView>
  </sheetViews>
  <sheetFormatPr defaultRowHeight="12.75" x14ac:dyDescent="0.2"/>
  <cols>
    <col min="1" max="1" width="21.140625" customWidth="1"/>
    <col min="2" max="2" width="47.140625" customWidth="1"/>
    <col min="3" max="3" width="47.28515625" customWidth="1"/>
  </cols>
  <sheetData>
    <row r="1" spans="1:16" ht="18" x14ac:dyDescent="0.25">
      <c r="A1" s="114" t="s">
        <v>105</v>
      </c>
      <c r="B1" s="114"/>
      <c r="C1" s="11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</row>
    <row r="2" spans="1:16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</row>
    <row r="3" spans="1:16" ht="18" x14ac:dyDescent="0.25">
      <c r="A3" s="4" t="s">
        <v>106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</row>
    <row r="4" spans="1:16" ht="18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3"/>
    </row>
    <row r="5" spans="1:16" x14ac:dyDescent="0.2">
      <c r="A5" s="6" t="s">
        <v>51</v>
      </c>
    </row>
    <row r="6" spans="1:16" x14ac:dyDescent="0.2">
      <c r="A6" s="22" t="s">
        <v>40</v>
      </c>
      <c r="B6" t="s">
        <v>119</v>
      </c>
    </row>
    <row r="7" spans="1:16" x14ac:dyDescent="0.2">
      <c r="A7" s="22" t="s">
        <v>41</v>
      </c>
      <c r="B7" t="s">
        <v>120</v>
      </c>
    </row>
    <row r="8" spans="1:16" x14ac:dyDescent="0.2">
      <c r="A8" s="22" t="s">
        <v>42</v>
      </c>
      <c r="B8" t="s">
        <v>121</v>
      </c>
    </row>
    <row r="9" spans="1:16" x14ac:dyDescent="0.2">
      <c r="A9" s="22" t="s">
        <v>45</v>
      </c>
      <c r="B9" s="65">
        <v>95521</v>
      </c>
    </row>
    <row r="10" spans="1:16" x14ac:dyDescent="0.2">
      <c r="A10" s="22" t="s">
        <v>43</v>
      </c>
      <c r="B10" t="s">
        <v>122</v>
      </c>
    </row>
    <row r="11" spans="1:16" x14ac:dyDescent="0.2">
      <c r="A11" s="22" t="s">
        <v>44</v>
      </c>
      <c r="B11" s="66"/>
    </row>
    <row r="12" spans="1:16" x14ac:dyDescent="0.2">
      <c r="A12" s="22"/>
    </row>
    <row r="13" spans="1:16" x14ac:dyDescent="0.2">
      <c r="A13" s="108" t="s">
        <v>257</v>
      </c>
      <c r="B13" s="110" t="s">
        <v>167</v>
      </c>
    </row>
    <row r="14" spans="1:16" x14ac:dyDescent="0.2">
      <c r="A14" s="22" t="s">
        <v>46</v>
      </c>
      <c r="B14">
        <v>335</v>
      </c>
    </row>
    <row r="15" spans="1:16" x14ac:dyDescent="0.2">
      <c r="A15" s="22" t="s">
        <v>47</v>
      </c>
      <c r="B15">
        <v>784</v>
      </c>
    </row>
    <row r="16" spans="1:16" x14ac:dyDescent="0.2">
      <c r="A16" s="22"/>
    </row>
    <row r="17" spans="1:2" x14ac:dyDescent="0.2">
      <c r="A17" s="6" t="s">
        <v>52</v>
      </c>
    </row>
    <row r="18" spans="1:2" x14ac:dyDescent="0.2">
      <c r="A18" s="22" t="s">
        <v>48</v>
      </c>
      <c r="B18" t="s">
        <v>161</v>
      </c>
    </row>
    <row r="19" spans="1:2" x14ac:dyDescent="0.2">
      <c r="A19" s="22" t="s">
        <v>49</v>
      </c>
      <c r="B19" t="s">
        <v>162</v>
      </c>
    </row>
    <row r="20" spans="1:2" x14ac:dyDescent="0.2">
      <c r="A20" s="22" t="s">
        <v>53</v>
      </c>
    </row>
    <row r="21" spans="1:2" x14ac:dyDescent="0.2">
      <c r="A21" s="22" t="s">
        <v>44</v>
      </c>
      <c r="B21" s="66" t="s">
        <v>163</v>
      </c>
    </row>
    <row r="22" spans="1:2" x14ac:dyDescent="0.2">
      <c r="A22" s="22"/>
    </row>
    <row r="23" spans="1:2" x14ac:dyDescent="0.2">
      <c r="A23" s="22" t="s">
        <v>50</v>
      </c>
      <c r="B23" s="108" t="s">
        <v>165</v>
      </c>
    </row>
    <row r="24" spans="1:2" x14ac:dyDescent="0.2">
      <c r="A24" s="22" t="s">
        <v>49</v>
      </c>
      <c r="B24" s="108" t="s">
        <v>166</v>
      </c>
    </row>
    <row r="25" spans="1:2" x14ac:dyDescent="0.2">
      <c r="A25" s="22" t="s">
        <v>53</v>
      </c>
    </row>
    <row r="26" spans="1:2" x14ac:dyDescent="0.2">
      <c r="A26" s="22" t="s">
        <v>44</v>
      </c>
      <c r="B26" s="66" t="s">
        <v>163</v>
      </c>
    </row>
    <row r="27" spans="1:2" x14ac:dyDescent="0.2">
      <c r="A27" s="22"/>
    </row>
  </sheetData>
  <mergeCells count="1">
    <mergeCell ref="A1:C1"/>
  </mergeCells>
  <hyperlinks>
    <hyperlink ref="B21" r:id="rId1" xr:uid="{00000000-0004-0000-0000-000000000000}"/>
    <hyperlink ref="B26" r:id="rId2" xr:uid="{00000000-0004-0000-0000-000001000000}"/>
  </hyperlinks>
  <pageMargins left="0.75" right="0.75" top="1" bottom="1" header="0.5" footer="0.5"/>
  <pageSetup scale="78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8"/>
  <sheetViews>
    <sheetView topLeftCell="A10" zoomScaleNormal="100" workbookViewId="0">
      <selection activeCell="G6" sqref="G6:K9"/>
    </sheetView>
  </sheetViews>
  <sheetFormatPr defaultRowHeight="12.75" x14ac:dyDescent="0.2"/>
  <cols>
    <col min="1" max="1" width="61.140625" bestFit="1" customWidth="1"/>
    <col min="2" max="2" width="19.28515625" bestFit="1" customWidth="1"/>
    <col min="3" max="3" width="16.7109375" bestFit="1" customWidth="1"/>
    <col min="4" max="4" width="39.5703125" bestFit="1" customWidth="1"/>
    <col min="5" max="5" width="12.140625" bestFit="1" customWidth="1"/>
    <col min="6" max="6" width="12.7109375" bestFit="1" customWidth="1"/>
    <col min="7" max="7" width="12" bestFit="1" customWidth="1"/>
    <col min="8" max="8" width="13.140625" bestFit="1" customWidth="1"/>
    <col min="9" max="9" width="13.5703125" bestFit="1" customWidth="1"/>
    <col min="10" max="10" width="15.7109375" bestFit="1" customWidth="1"/>
    <col min="11" max="11" width="17.28515625" bestFit="1" customWidth="1"/>
    <col min="12" max="12" width="9.7109375" bestFit="1" customWidth="1"/>
    <col min="13" max="13" width="13.28515625" bestFit="1" customWidth="1"/>
    <col min="14" max="14" width="15.7109375" bestFit="1" customWidth="1"/>
    <col min="15" max="15" width="9.5703125" bestFit="1" customWidth="1"/>
    <col min="16" max="16" width="18.42578125" bestFit="1" customWidth="1"/>
  </cols>
  <sheetData>
    <row r="1" spans="1:16" ht="18" x14ac:dyDescent="0.25">
      <c r="A1" s="4" t="s">
        <v>82</v>
      </c>
      <c r="B1" s="4" t="s">
        <v>83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</row>
    <row r="2" spans="1:16" ht="18.75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</row>
    <row r="3" spans="1:16" ht="18.75" thickBot="1" x14ac:dyDescent="0.3">
      <c r="A3" s="41" t="s">
        <v>75</v>
      </c>
      <c r="B3" s="115" t="s">
        <v>118</v>
      </c>
      <c r="C3" s="116"/>
      <c r="D3" s="117"/>
      <c r="E3" s="4"/>
      <c r="F3" s="4"/>
      <c r="G3" s="4"/>
      <c r="J3" s="4"/>
      <c r="K3" s="4"/>
      <c r="L3" s="4"/>
      <c r="M3" s="4"/>
      <c r="N3" s="4"/>
      <c r="O3" s="4"/>
      <c r="P3" s="3"/>
    </row>
    <row r="4" spans="1:16" ht="18.75" thickBot="1" x14ac:dyDescent="0.3">
      <c r="A4" s="41" t="s">
        <v>60</v>
      </c>
      <c r="B4" s="42">
        <v>2022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"/>
    </row>
    <row r="5" spans="1:16" ht="18" x14ac:dyDescent="0.25">
      <c r="A5" s="54"/>
      <c r="B5" s="54"/>
      <c r="C5" s="5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/>
    </row>
    <row r="6" spans="1:16" x14ac:dyDescent="0.2">
      <c r="A6" s="21" t="s">
        <v>76</v>
      </c>
      <c r="B6" s="2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6" x14ac:dyDescent="0.2">
      <c r="A7" s="47" t="s">
        <v>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3"/>
    </row>
    <row r="8" spans="1:16" x14ac:dyDescent="0.2">
      <c r="A8" s="47" t="s">
        <v>24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/>
    </row>
    <row r="9" spans="1:16" ht="26.25" customHeight="1" x14ac:dyDescent="0.2">
      <c r="A9" s="49" t="s">
        <v>31</v>
      </c>
      <c r="B9" s="50"/>
      <c r="C9" s="50"/>
      <c r="D9" s="5"/>
      <c r="E9" s="5"/>
      <c r="F9" s="5"/>
      <c r="G9" s="5"/>
      <c r="H9" s="5"/>
      <c r="I9" s="5" t="s">
        <v>252</v>
      </c>
      <c r="J9" s="5"/>
      <c r="K9" s="5"/>
      <c r="L9" s="5"/>
      <c r="M9" s="5"/>
      <c r="N9" s="5"/>
      <c r="O9" s="5"/>
      <c r="P9" s="3"/>
    </row>
    <row r="10" spans="1:16" x14ac:dyDescent="0.2">
      <c r="A10" s="13" t="s">
        <v>73</v>
      </c>
      <c r="B10" s="46"/>
      <c r="C10" s="5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"/>
    </row>
    <row r="11" spans="1:16" x14ac:dyDescent="0.2">
      <c r="A11" s="48" t="s">
        <v>32</v>
      </c>
      <c r="B11" s="51"/>
      <c r="C11" s="5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3"/>
    </row>
    <row r="12" spans="1:16" x14ac:dyDescent="0.2">
      <c r="A12" s="52"/>
      <c r="B12" s="5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3"/>
    </row>
    <row r="13" spans="1:16" x14ac:dyDescent="0.2">
      <c r="A13" s="7" t="s">
        <v>8</v>
      </c>
      <c r="B13" s="7" t="s">
        <v>7</v>
      </c>
      <c r="C13" s="7" t="s">
        <v>6</v>
      </c>
      <c r="D13" s="7" t="s">
        <v>11</v>
      </c>
      <c r="E13" s="7" t="s">
        <v>77</v>
      </c>
      <c r="F13" s="7" t="s">
        <v>78</v>
      </c>
      <c r="G13" s="7" t="s">
        <v>12</v>
      </c>
      <c r="H13" s="8" t="s">
        <v>13</v>
      </c>
      <c r="I13" s="8" t="s">
        <v>15</v>
      </c>
      <c r="J13" s="7" t="s">
        <v>26</v>
      </c>
      <c r="K13" s="7" t="s">
        <v>28</v>
      </c>
      <c r="L13" s="7" t="s">
        <v>29</v>
      </c>
      <c r="M13" s="7" t="s">
        <v>36</v>
      </c>
      <c r="N13" s="7" t="s">
        <v>37</v>
      </c>
      <c r="O13" s="7" t="s">
        <v>38</v>
      </c>
    </row>
    <row r="14" spans="1:16" s="27" customFormat="1" ht="25.5" x14ac:dyDescent="0.2">
      <c r="A14" s="28" t="s">
        <v>35</v>
      </c>
      <c r="B14" s="53" t="s">
        <v>74</v>
      </c>
      <c r="C14" s="28" t="s">
        <v>27</v>
      </c>
      <c r="D14" s="25" t="s">
        <v>9</v>
      </c>
      <c r="E14" s="26" t="s">
        <v>58</v>
      </c>
      <c r="F14" s="26" t="s">
        <v>10</v>
      </c>
      <c r="G14" s="26" t="s">
        <v>111</v>
      </c>
      <c r="H14" s="26" t="s">
        <v>5</v>
      </c>
      <c r="I14" s="25" t="s">
        <v>34</v>
      </c>
      <c r="J14" s="26" t="s">
        <v>59</v>
      </c>
      <c r="K14" s="26" t="s">
        <v>4</v>
      </c>
      <c r="L14" s="25" t="s">
        <v>14</v>
      </c>
      <c r="M14" s="26" t="s">
        <v>39</v>
      </c>
      <c r="N14" s="26" t="s">
        <v>56</v>
      </c>
      <c r="O14" s="29" t="s">
        <v>57</v>
      </c>
    </row>
    <row r="15" spans="1:16" x14ac:dyDescent="0.2">
      <c r="A15" s="95" t="s">
        <v>202</v>
      </c>
      <c r="B15" s="99" t="s">
        <v>168</v>
      </c>
      <c r="C15" s="99" t="s">
        <v>169</v>
      </c>
      <c r="D15" s="99" t="s">
        <v>251</v>
      </c>
      <c r="E15" s="13"/>
      <c r="F15" s="109"/>
      <c r="G15" s="38">
        <v>0</v>
      </c>
      <c r="H15" s="113">
        <v>500</v>
      </c>
      <c r="I15" s="39">
        <v>1978</v>
      </c>
      <c r="J15" s="39">
        <v>60</v>
      </c>
      <c r="K15" s="56">
        <f t="shared" ref="K15:K24" si="0">J15-($B$4-I15)</f>
        <v>16</v>
      </c>
      <c r="L15" s="39">
        <f>VLOOKUP(A15,'Table 2 Asset Rating'!$D$6:$G$32,2,FALSE)</f>
        <v>2</v>
      </c>
      <c r="M15" s="39">
        <f>VLOOKUP(A15,'Table 2 Asset Rating'!$D$6:$G$32,3,FALSE)</f>
        <v>3</v>
      </c>
      <c r="N15" s="39">
        <f>VLOOKUP(A15,'Table 2 Asset Rating'!$D$6:$G$32,4,FALSE)</f>
        <v>2</v>
      </c>
      <c r="O15" s="63">
        <f t="shared" ref="O15:O24" si="1">M15*N15</f>
        <v>6</v>
      </c>
    </row>
    <row r="16" spans="1:16" x14ac:dyDescent="0.2">
      <c r="A16" s="95" t="s">
        <v>164</v>
      </c>
      <c r="B16" s="37"/>
      <c r="C16" s="37" t="s">
        <v>147</v>
      </c>
      <c r="D16" s="99" t="s">
        <v>251</v>
      </c>
      <c r="E16" s="13"/>
      <c r="F16" s="38"/>
      <c r="G16" s="38">
        <v>90000</v>
      </c>
      <c r="H16" s="113">
        <v>150</v>
      </c>
      <c r="I16" s="39">
        <v>1978</v>
      </c>
      <c r="J16" s="39">
        <v>50</v>
      </c>
      <c r="K16" s="56">
        <f t="shared" si="0"/>
        <v>6</v>
      </c>
      <c r="L16" s="39">
        <f>VLOOKUP(A16,'Table 2 Asset Rating'!$D$6:$G$32,2,FALSE)</f>
        <v>4</v>
      </c>
      <c r="M16" s="39">
        <f>VLOOKUP(A16,'Table 2 Asset Rating'!$D$6:$G$32,3,FALSE)</f>
        <v>2</v>
      </c>
      <c r="N16" s="39">
        <f>VLOOKUP(A16,'Table 2 Asset Rating'!$D$6:$G$32,4,FALSE)</f>
        <v>2</v>
      </c>
      <c r="O16" s="63">
        <f t="shared" si="1"/>
        <v>4</v>
      </c>
    </row>
    <row r="17" spans="1:15" x14ac:dyDescent="0.2">
      <c r="A17" s="95" t="s">
        <v>209</v>
      </c>
      <c r="B17" s="99" t="s">
        <v>208</v>
      </c>
      <c r="C17" s="99" t="s">
        <v>210</v>
      </c>
      <c r="D17" s="99" t="s">
        <v>252</v>
      </c>
      <c r="E17" s="13"/>
      <c r="F17" s="38"/>
      <c r="G17" s="38">
        <v>0</v>
      </c>
      <c r="H17" s="113">
        <v>1500</v>
      </c>
      <c r="I17" s="39">
        <v>1978</v>
      </c>
      <c r="J17" s="39">
        <v>50</v>
      </c>
      <c r="K17" s="56">
        <f t="shared" si="0"/>
        <v>6</v>
      </c>
      <c r="L17" s="39">
        <f>VLOOKUP(A17,'Table 2 Asset Rating'!$D$6:$G$32,2,FALSE)</f>
        <v>3</v>
      </c>
      <c r="M17" s="39">
        <f>VLOOKUP(A17,'Table 2 Asset Rating'!$D$6:$G$32,3,FALSE)</f>
        <v>2</v>
      </c>
      <c r="N17" s="39">
        <f>VLOOKUP(A17,'Table 2 Asset Rating'!$D$6:$G$32,4,FALSE)</f>
        <v>4</v>
      </c>
      <c r="O17" s="63">
        <f t="shared" si="1"/>
        <v>8</v>
      </c>
    </row>
    <row r="18" spans="1:15" x14ac:dyDescent="0.2">
      <c r="A18" s="95" t="s">
        <v>205</v>
      </c>
      <c r="B18" s="99" t="s">
        <v>204</v>
      </c>
      <c r="C18" s="99" t="s">
        <v>203</v>
      </c>
      <c r="D18" s="99" t="s">
        <v>254</v>
      </c>
      <c r="E18" s="13"/>
      <c r="F18" s="38"/>
      <c r="G18" s="38">
        <v>125000</v>
      </c>
      <c r="H18" s="113">
        <v>950</v>
      </c>
      <c r="I18" s="39">
        <v>1978</v>
      </c>
      <c r="J18" s="39">
        <v>25</v>
      </c>
      <c r="K18" s="56">
        <f t="shared" si="0"/>
        <v>-19</v>
      </c>
      <c r="L18" s="39">
        <f>VLOOKUP(A18,'Table 2 Asset Rating'!$D$6:$G$32,2,FALSE)</f>
        <v>3</v>
      </c>
      <c r="M18" s="39">
        <f>VLOOKUP(A18,'Table 2 Asset Rating'!$D$6:$G$32,3,FALSE)</f>
        <v>3</v>
      </c>
      <c r="N18" s="39">
        <f>VLOOKUP(A18,'Table 2 Asset Rating'!$D$6:$G$32,4,FALSE)</f>
        <v>3</v>
      </c>
      <c r="O18" s="63">
        <f t="shared" si="1"/>
        <v>9</v>
      </c>
    </row>
    <row r="19" spans="1:15" x14ac:dyDescent="0.2">
      <c r="A19" s="36" t="s">
        <v>132</v>
      </c>
      <c r="B19" s="37" t="s">
        <v>144</v>
      </c>
      <c r="C19" s="99" t="s">
        <v>147</v>
      </c>
      <c r="D19" s="99" t="s">
        <v>252</v>
      </c>
      <c r="E19" s="13"/>
      <c r="F19" s="38"/>
      <c r="G19" s="38">
        <v>0</v>
      </c>
      <c r="H19" s="113">
        <v>25</v>
      </c>
      <c r="I19" s="39">
        <v>1978</v>
      </c>
      <c r="J19" s="39">
        <v>25</v>
      </c>
      <c r="K19" s="56">
        <f t="shared" si="0"/>
        <v>-19</v>
      </c>
      <c r="L19" s="39">
        <f>VLOOKUP(A19,'Table 2 Asset Rating'!$D$6:$G$32,2,FALSE)</f>
        <v>3</v>
      </c>
      <c r="M19" s="39">
        <f>VLOOKUP(A19,'Table 2 Asset Rating'!$D$6:$G$32,3,FALSE)</f>
        <v>2</v>
      </c>
      <c r="N19" s="39">
        <f>VLOOKUP(A19,'Table 2 Asset Rating'!$D$6:$G$32,4,FALSE)</f>
        <v>3</v>
      </c>
      <c r="O19" s="63">
        <f t="shared" si="1"/>
        <v>6</v>
      </c>
    </row>
    <row r="20" spans="1:15" x14ac:dyDescent="0.2">
      <c r="A20" s="36" t="s">
        <v>133</v>
      </c>
      <c r="B20" s="37" t="s">
        <v>145</v>
      </c>
      <c r="C20" s="99" t="s">
        <v>147</v>
      </c>
      <c r="D20" s="99" t="s">
        <v>252</v>
      </c>
      <c r="E20" s="13"/>
      <c r="F20" s="38"/>
      <c r="G20" s="98">
        <v>0</v>
      </c>
      <c r="H20" s="113">
        <v>25</v>
      </c>
      <c r="I20" s="39">
        <v>1978</v>
      </c>
      <c r="J20" s="39">
        <v>25</v>
      </c>
      <c r="K20" s="56">
        <f t="shared" si="0"/>
        <v>-19</v>
      </c>
      <c r="L20" s="39">
        <f>VLOOKUP(A20,'Table 2 Asset Rating'!$D$6:$G$32,2,FALSE)</f>
        <v>3</v>
      </c>
      <c r="M20" s="39">
        <f>VLOOKUP(A20,'Table 2 Asset Rating'!$D$6:$G$32,3,FALSE)</f>
        <v>2</v>
      </c>
      <c r="N20" s="39">
        <f>VLOOKUP(A20,'Table 2 Asset Rating'!$D$6:$G$32,4,FALSE)</f>
        <v>3</v>
      </c>
      <c r="O20" s="63">
        <f t="shared" si="1"/>
        <v>6</v>
      </c>
    </row>
    <row r="21" spans="1:15" x14ac:dyDescent="0.2">
      <c r="A21" s="36" t="s">
        <v>134</v>
      </c>
      <c r="B21" s="39" t="s">
        <v>146</v>
      </c>
      <c r="C21" s="99" t="s">
        <v>147</v>
      </c>
      <c r="D21" s="99" t="s">
        <v>252</v>
      </c>
      <c r="E21" s="13"/>
      <c r="F21" s="38"/>
      <c r="G21" s="98">
        <v>0</v>
      </c>
      <c r="H21" s="113">
        <v>25</v>
      </c>
      <c r="I21" s="39">
        <v>1978</v>
      </c>
      <c r="J21" s="39">
        <v>5</v>
      </c>
      <c r="K21" s="56">
        <f t="shared" si="0"/>
        <v>-39</v>
      </c>
      <c r="L21" s="39">
        <f>VLOOKUP(A21,'Table 2 Asset Rating'!$D$6:$G$32,2,FALSE)</f>
        <v>3</v>
      </c>
      <c r="M21" s="39">
        <f>VLOOKUP(A21,'Table 2 Asset Rating'!$D$6:$G$32,3,FALSE)</f>
        <v>2</v>
      </c>
      <c r="N21" s="39">
        <f>VLOOKUP(A21,'Table 2 Asset Rating'!$D$6:$G$32,4,FALSE)</f>
        <v>3</v>
      </c>
      <c r="O21" s="63">
        <f t="shared" si="1"/>
        <v>6</v>
      </c>
    </row>
    <row r="22" spans="1:15" x14ac:dyDescent="0.2">
      <c r="A22" s="95" t="s">
        <v>170</v>
      </c>
      <c r="B22" s="99" t="s">
        <v>211</v>
      </c>
      <c r="C22" s="99" t="s">
        <v>147</v>
      </c>
      <c r="D22" s="99" t="s">
        <v>255</v>
      </c>
      <c r="E22" s="13"/>
      <c r="F22" s="38"/>
      <c r="G22" s="38">
        <v>69000</v>
      </c>
      <c r="H22" s="113">
        <v>400</v>
      </c>
      <c r="I22" s="39">
        <v>1978</v>
      </c>
      <c r="J22" s="39">
        <v>10</v>
      </c>
      <c r="K22" s="56">
        <f t="shared" si="0"/>
        <v>-34</v>
      </c>
      <c r="L22" s="39">
        <f>VLOOKUP(A22,'Table 2 Asset Rating'!$D$6:$G$32,2,FALSE)</f>
        <v>5</v>
      </c>
      <c r="M22" s="39">
        <f>VLOOKUP(A22,'Table 2 Asset Rating'!$D$6:$G$32,3,FALSE)</f>
        <v>5</v>
      </c>
      <c r="N22" s="39">
        <f>VLOOKUP(A22,'Table 2 Asset Rating'!$D$6:$G$32,4,FALSE)</f>
        <v>3</v>
      </c>
      <c r="O22" s="63">
        <f t="shared" si="1"/>
        <v>15</v>
      </c>
    </row>
    <row r="23" spans="1:15" x14ac:dyDescent="0.2">
      <c r="A23" s="36" t="s">
        <v>135</v>
      </c>
      <c r="B23" s="39" t="s">
        <v>136</v>
      </c>
      <c r="C23" s="99" t="s">
        <v>147</v>
      </c>
      <c r="D23" s="99" t="s">
        <v>252</v>
      </c>
      <c r="E23" s="13"/>
      <c r="F23" s="38"/>
      <c r="G23" s="38">
        <v>0</v>
      </c>
      <c r="H23" s="38">
        <f>23*5208*5</f>
        <v>598920</v>
      </c>
      <c r="I23" s="39">
        <v>1978</v>
      </c>
      <c r="J23" s="39">
        <v>75</v>
      </c>
      <c r="K23" s="56">
        <f t="shared" si="0"/>
        <v>31</v>
      </c>
      <c r="L23" s="39">
        <f>VLOOKUP(A23,'Table 2 Asset Rating'!$D$6:$G$32,2,FALSE)</f>
        <v>2</v>
      </c>
      <c r="M23" s="39">
        <f>VLOOKUP(A23,'Table 2 Asset Rating'!$D$6:$G$32,3,FALSE)</f>
        <v>3</v>
      </c>
      <c r="N23" s="39">
        <f>VLOOKUP(A23,'Table 2 Asset Rating'!$D$6:$G$32,4,FALSE)</f>
        <v>3</v>
      </c>
      <c r="O23" s="63">
        <f t="shared" si="1"/>
        <v>9</v>
      </c>
    </row>
    <row r="24" spans="1:15" x14ac:dyDescent="0.2">
      <c r="A24" s="13" t="s">
        <v>148</v>
      </c>
      <c r="B24" s="37" t="s">
        <v>129</v>
      </c>
      <c r="C24" s="39"/>
      <c r="D24" s="99" t="s">
        <v>256</v>
      </c>
      <c r="E24" s="13"/>
      <c r="F24" s="38"/>
      <c r="G24" s="38">
        <v>0</v>
      </c>
      <c r="H24" s="38">
        <v>100000</v>
      </c>
      <c r="I24" s="39">
        <v>1978</v>
      </c>
      <c r="J24" s="39">
        <v>10</v>
      </c>
      <c r="K24" s="56">
        <f t="shared" si="0"/>
        <v>-34</v>
      </c>
      <c r="L24" s="39">
        <f>VLOOKUP(A24,'Table 2 Asset Rating'!$D$6:$G$32,2,FALSE)</f>
        <v>4</v>
      </c>
      <c r="M24" s="39">
        <f>VLOOKUP(A24,'Table 2 Asset Rating'!$D$6:$G$32,3,FALSE)</f>
        <v>4</v>
      </c>
      <c r="N24" s="39">
        <f>VLOOKUP(A24,'Table 2 Asset Rating'!$D$6:$G$32,4,FALSE)</f>
        <v>2</v>
      </c>
      <c r="O24" s="63">
        <f t="shared" si="1"/>
        <v>8</v>
      </c>
    </row>
    <row r="25" spans="1:15" x14ac:dyDescent="0.2">
      <c r="A25" s="72" t="s">
        <v>108</v>
      </c>
      <c r="F25" s="83">
        <f>SUM(F15:F24)</f>
        <v>0</v>
      </c>
      <c r="G25" s="83">
        <f>SUM(G15:G24)</f>
        <v>284000</v>
      </c>
      <c r="H25" s="83">
        <f>SUM(H15:H24)</f>
        <v>702495</v>
      </c>
    </row>
    <row r="26" spans="1:1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3"/>
      <c r="L26" s="5"/>
      <c r="M26" s="5"/>
      <c r="N26" s="5"/>
      <c r="O26" s="5"/>
    </row>
    <row r="27" spans="1:15" x14ac:dyDescent="0.2">
      <c r="A27" s="7" t="s">
        <v>8</v>
      </c>
      <c r="B27" s="7" t="s">
        <v>7</v>
      </c>
      <c r="C27" s="7" t="s">
        <v>6</v>
      </c>
      <c r="D27" s="7" t="s">
        <v>11</v>
      </c>
      <c r="E27" s="7" t="s">
        <v>77</v>
      </c>
      <c r="F27" s="7" t="s">
        <v>78</v>
      </c>
      <c r="G27" s="7" t="s">
        <v>12</v>
      </c>
      <c r="H27" s="8" t="s">
        <v>13</v>
      </c>
      <c r="I27" s="8" t="s">
        <v>15</v>
      </c>
      <c r="J27" s="7" t="s">
        <v>26</v>
      </c>
      <c r="K27" s="7" t="s">
        <v>28</v>
      </c>
      <c r="L27" s="7" t="s">
        <v>29</v>
      </c>
      <c r="M27" s="7" t="s">
        <v>36</v>
      </c>
      <c r="N27" s="7" t="s">
        <v>37</v>
      </c>
      <c r="O27" s="7" t="s">
        <v>38</v>
      </c>
    </row>
    <row r="28" spans="1:15" s="27" customFormat="1" ht="25.5" x14ac:dyDescent="0.2">
      <c r="A28" s="25" t="s">
        <v>25</v>
      </c>
      <c r="B28" s="53" t="s">
        <v>74</v>
      </c>
      <c r="C28" s="25" t="s">
        <v>27</v>
      </c>
      <c r="D28" s="25" t="s">
        <v>9</v>
      </c>
      <c r="E28" s="26" t="s">
        <v>58</v>
      </c>
      <c r="F28" s="26" t="s">
        <v>10</v>
      </c>
      <c r="G28" s="26" t="s">
        <v>111</v>
      </c>
      <c r="H28" s="26" t="s">
        <v>5</v>
      </c>
      <c r="I28" s="25" t="s">
        <v>34</v>
      </c>
      <c r="J28" s="26" t="s">
        <v>59</v>
      </c>
      <c r="K28" s="26" t="s">
        <v>4</v>
      </c>
      <c r="L28" s="25" t="s">
        <v>14</v>
      </c>
      <c r="M28" s="26" t="s">
        <v>39</v>
      </c>
      <c r="N28" s="26" t="s">
        <v>56</v>
      </c>
      <c r="O28" s="28" t="s">
        <v>57</v>
      </c>
    </row>
    <row r="29" spans="1:15" x14ac:dyDescent="0.2">
      <c r="A29" s="13" t="s">
        <v>123</v>
      </c>
      <c r="B29" s="99" t="s">
        <v>171</v>
      </c>
      <c r="C29" s="37" t="s">
        <v>151</v>
      </c>
      <c r="D29" s="99" t="s">
        <v>252</v>
      </c>
      <c r="E29" s="39"/>
      <c r="F29" s="38"/>
      <c r="G29" s="38">
        <v>0</v>
      </c>
      <c r="H29" s="38">
        <v>5000</v>
      </c>
      <c r="I29" s="39">
        <v>1995</v>
      </c>
      <c r="J29" s="39">
        <v>25</v>
      </c>
      <c r="K29" s="56">
        <f t="shared" ref="K29:K45" si="2">J29-($B$4-I29)</f>
        <v>-2</v>
      </c>
      <c r="L29" s="39">
        <f>VLOOKUP(A29,'Table 2 Asset Rating'!$D$6:$G$32,2,FALSE)</f>
        <v>2</v>
      </c>
      <c r="M29" s="39">
        <f>VLOOKUP(A29,'Table 2 Asset Rating'!$D$6:$G$32,3,FALSE)</f>
        <v>2</v>
      </c>
      <c r="N29" s="39">
        <f>VLOOKUP(A29,'Table 2 Asset Rating'!$D$6:$G$32,4,FALSE)</f>
        <v>2</v>
      </c>
      <c r="O29" s="63">
        <f t="shared" ref="O29:O37" si="3">M29*N29</f>
        <v>4</v>
      </c>
    </row>
    <row r="30" spans="1:15" x14ac:dyDescent="0.2">
      <c r="A30" s="13" t="s">
        <v>124</v>
      </c>
      <c r="B30" s="99" t="s">
        <v>172</v>
      </c>
      <c r="C30" s="37" t="s">
        <v>151</v>
      </c>
      <c r="D30" s="99" t="s">
        <v>252</v>
      </c>
      <c r="E30" s="39"/>
      <c r="F30" s="38"/>
      <c r="G30" s="38">
        <v>0</v>
      </c>
      <c r="H30" s="38">
        <v>5000</v>
      </c>
      <c r="I30" s="39">
        <v>1995</v>
      </c>
      <c r="J30" s="39">
        <v>25</v>
      </c>
      <c r="K30" s="56">
        <f t="shared" si="2"/>
        <v>-2</v>
      </c>
      <c r="L30" s="39">
        <f>VLOOKUP(A30,'Table 2 Asset Rating'!$D$6:$G$32,2,FALSE)</f>
        <v>2</v>
      </c>
      <c r="M30" s="39">
        <f>VLOOKUP(A30,'Table 2 Asset Rating'!$D$6:$G$32,3,FALSE)</f>
        <v>2</v>
      </c>
      <c r="N30" s="39">
        <f>VLOOKUP(A30,'Table 2 Asset Rating'!$D$6:$G$32,4,FALSE)</f>
        <v>2</v>
      </c>
      <c r="O30" s="63">
        <f t="shared" si="3"/>
        <v>4</v>
      </c>
    </row>
    <row r="31" spans="1:15" x14ac:dyDescent="0.2">
      <c r="A31" s="13" t="s">
        <v>130</v>
      </c>
      <c r="B31" s="99"/>
      <c r="C31" s="99" t="s">
        <v>131</v>
      </c>
      <c r="D31" s="99" t="s">
        <v>252</v>
      </c>
      <c r="E31" s="39"/>
      <c r="F31" s="38"/>
      <c r="G31" s="38">
        <v>0</v>
      </c>
      <c r="H31" s="97">
        <v>1000</v>
      </c>
      <c r="I31" s="39">
        <v>1995</v>
      </c>
      <c r="J31" s="39">
        <v>10</v>
      </c>
      <c r="K31" s="56">
        <f t="shared" si="2"/>
        <v>-17</v>
      </c>
      <c r="L31" s="39">
        <f>VLOOKUP(A31,'Table 2 Asset Rating'!$D$6:$G$32,2,FALSE)</f>
        <v>5</v>
      </c>
      <c r="M31" s="39">
        <f>VLOOKUP(A31,'Table 2 Asset Rating'!$D$6:$G$32,3,FALSE)</f>
        <v>5</v>
      </c>
      <c r="N31" s="39">
        <f>VLOOKUP(A31,'Table 2 Asset Rating'!$D$6:$G$32,4,FALSE)</f>
        <v>1</v>
      </c>
      <c r="O31" s="63">
        <f t="shared" si="3"/>
        <v>5</v>
      </c>
    </row>
    <row r="32" spans="1:15" x14ac:dyDescent="0.2">
      <c r="A32" s="95" t="s">
        <v>156</v>
      </c>
      <c r="B32" s="99" t="s">
        <v>172</v>
      </c>
      <c r="C32" s="37" t="s">
        <v>151</v>
      </c>
      <c r="D32" s="99" t="s">
        <v>252</v>
      </c>
      <c r="E32" s="39"/>
      <c r="F32" s="38"/>
      <c r="G32" s="38">
        <v>0</v>
      </c>
      <c r="H32" s="38">
        <v>5000</v>
      </c>
      <c r="I32" s="39">
        <v>1995</v>
      </c>
      <c r="J32" s="39">
        <v>25</v>
      </c>
      <c r="K32" s="56">
        <f t="shared" si="2"/>
        <v>-2</v>
      </c>
      <c r="L32" s="39">
        <f>VLOOKUP(A32,'Table 2 Asset Rating'!$D$6:$G$32,2,FALSE)</f>
        <v>2</v>
      </c>
      <c r="M32" s="39">
        <f>VLOOKUP(A32,'Table 2 Asset Rating'!$D$6:$G$32,3,FALSE)</f>
        <v>2</v>
      </c>
      <c r="N32" s="39">
        <f>VLOOKUP(A32,'Table 2 Asset Rating'!$D$6:$G$32,4,FALSE)</f>
        <v>2</v>
      </c>
      <c r="O32" s="63">
        <f t="shared" si="3"/>
        <v>4</v>
      </c>
    </row>
    <row r="33" spans="1:15" x14ac:dyDescent="0.2">
      <c r="A33" s="13" t="s">
        <v>125</v>
      </c>
      <c r="B33" s="99" t="s">
        <v>173</v>
      </c>
      <c r="C33" s="37" t="s">
        <v>151</v>
      </c>
      <c r="D33" s="99" t="s">
        <v>252</v>
      </c>
      <c r="E33" s="39"/>
      <c r="F33" s="38"/>
      <c r="G33" s="38">
        <f>45000+65000</f>
        <v>110000</v>
      </c>
      <c r="H33" s="38">
        <f>20000+25000+65000</f>
        <v>110000</v>
      </c>
      <c r="I33" s="39">
        <v>1995</v>
      </c>
      <c r="J33" s="39">
        <v>25</v>
      </c>
      <c r="K33" s="56">
        <f t="shared" si="2"/>
        <v>-2</v>
      </c>
      <c r="L33" s="39">
        <f>VLOOKUP(A33,'Table 2 Asset Rating'!$D$6:$G$32,2,FALSE)</f>
        <v>4</v>
      </c>
      <c r="M33" s="39">
        <f>VLOOKUP(A33,'Table 2 Asset Rating'!$D$6:$G$32,3,FALSE)</f>
        <v>2</v>
      </c>
      <c r="N33" s="39">
        <f>VLOOKUP(A33,'Table 2 Asset Rating'!$D$6:$G$32,4,FALSE)</f>
        <v>4</v>
      </c>
      <c r="O33" s="63">
        <f t="shared" si="3"/>
        <v>8</v>
      </c>
    </row>
    <row r="34" spans="1:15" x14ac:dyDescent="0.2">
      <c r="A34" s="13" t="s">
        <v>201</v>
      </c>
      <c r="B34" s="37"/>
      <c r="C34" s="37"/>
      <c r="D34" s="99" t="s">
        <v>252</v>
      </c>
      <c r="E34" s="39"/>
      <c r="F34" s="38"/>
      <c r="G34" s="38">
        <v>0</v>
      </c>
      <c r="H34" s="97">
        <v>100000</v>
      </c>
      <c r="I34" s="39">
        <v>1995</v>
      </c>
      <c r="J34" s="39">
        <v>25</v>
      </c>
      <c r="K34" s="56">
        <f t="shared" si="2"/>
        <v>-2</v>
      </c>
      <c r="L34" s="39">
        <f>VLOOKUP(A34,'Table 2 Asset Rating'!$D$6:$G$32,2,FALSE)</f>
        <v>2</v>
      </c>
      <c r="M34" s="39">
        <f>VLOOKUP(A34,'Table 2 Asset Rating'!$D$6:$G$32,3,FALSE)</f>
        <v>2</v>
      </c>
      <c r="N34" s="39">
        <f>VLOOKUP(A34,'Table 2 Asset Rating'!$D$6:$G$32,4,FALSE)</f>
        <v>2</v>
      </c>
      <c r="O34" s="63">
        <f t="shared" si="3"/>
        <v>4</v>
      </c>
    </row>
    <row r="35" spans="1:15" x14ac:dyDescent="0.2">
      <c r="A35" s="13" t="s">
        <v>137</v>
      </c>
      <c r="B35" s="39" t="s">
        <v>140</v>
      </c>
      <c r="C35" s="39"/>
      <c r="D35" s="39" t="s">
        <v>139</v>
      </c>
      <c r="E35" s="39"/>
      <c r="F35" s="38"/>
      <c r="G35" s="38">
        <v>100000</v>
      </c>
      <c r="H35" s="38">
        <v>100000</v>
      </c>
      <c r="I35" s="39">
        <v>1995</v>
      </c>
      <c r="J35" s="39">
        <v>20</v>
      </c>
      <c r="K35" s="56">
        <f t="shared" si="2"/>
        <v>-7</v>
      </c>
      <c r="L35" s="39">
        <f>VLOOKUP(A35,'Table 2 Asset Rating'!$D$6:$G$32,2,FALSE)</f>
        <v>4</v>
      </c>
      <c r="M35" s="39">
        <f>VLOOKUP(A35,'Table 2 Asset Rating'!$D$6:$G$32,3,FALSE)</f>
        <v>4</v>
      </c>
      <c r="N35" s="39">
        <f>VLOOKUP(A35,'Table 2 Asset Rating'!$D$6:$G$32,4,FALSE)</f>
        <v>4</v>
      </c>
      <c r="O35" s="63">
        <f t="shared" si="3"/>
        <v>16</v>
      </c>
    </row>
    <row r="36" spans="1:15" x14ac:dyDescent="0.2">
      <c r="A36" s="95" t="s">
        <v>253</v>
      </c>
      <c r="B36" s="39"/>
      <c r="C36" s="39"/>
      <c r="D36" s="99" t="s">
        <v>143</v>
      </c>
      <c r="E36" s="39"/>
      <c r="F36" s="38"/>
      <c r="G36" s="38">
        <v>0</v>
      </c>
      <c r="H36" s="112">
        <v>4500</v>
      </c>
      <c r="I36" s="39">
        <v>2015</v>
      </c>
      <c r="J36" s="39">
        <v>10</v>
      </c>
      <c r="K36" s="56">
        <f t="shared" si="2"/>
        <v>3</v>
      </c>
      <c r="L36" s="39">
        <f>VLOOKUP(A36,'Table 2 Asset Rating'!$D$6:$G$32,2,FALSE)</f>
        <v>2</v>
      </c>
      <c r="M36" s="39">
        <f>VLOOKUP(A36,'Table 2 Asset Rating'!$D$6:$G$32,3,FALSE)</f>
        <v>3</v>
      </c>
      <c r="N36" s="39">
        <f>VLOOKUP(A36,'Table 2 Asset Rating'!$D$6:$G$32,4,FALSE)</f>
        <v>2</v>
      </c>
      <c r="O36" s="63">
        <f t="shared" si="3"/>
        <v>6</v>
      </c>
    </row>
    <row r="37" spans="1:15" x14ac:dyDescent="0.2">
      <c r="A37" s="13" t="s">
        <v>141</v>
      </c>
      <c r="B37" s="39"/>
      <c r="C37" s="39"/>
      <c r="D37" s="39" t="s">
        <v>142</v>
      </c>
      <c r="E37" s="39"/>
      <c r="F37" s="38"/>
      <c r="G37" s="38">
        <v>0</v>
      </c>
      <c r="H37" s="112">
        <v>850</v>
      </c>
      <c r="I37" s="39">
        <v>2010</v>
      </c>
      <c r="J37" s="39">
        <v>10</v>
      </c>
      <c r="K37" s="56">
        <f t="shared" si="2"/>
        <v>-2</v>
      </c>
      <c r="L37" s="39">
        <f>VLOOKUP(A37,'Table 2 Asset Rating'!$D$6:$G$32,2,FALSE)</f>
        <v>5</v>
      </c>
      <c r="M37" s="39">
        <f>VLOOKUP(A37,'Table 2 Asset Rating'!$D$6:$G$32,3,FALSE)</f>
        <v>5</v>
      </c>
      <c r="N37" s="39">
        <f>VLOOKUP(A37,'Table 2 Asset Rating'!$D$6:$G$32,4,FALSE)</f>
        <v>1</v>
      </c>
      <c r="O37" s="63">
        <f t="shared" si="3"/>
        <v>5</v>
      </c>
    </row>
    <row r="38" spans="1:15" x14ac:dyDescent="0.2">
      <c r="A38" s="13" t="s">
        <v>150</v>
      </c>
      <c r="B38" s="37"/>
      <c r="C38" s="37"/>
      <c r="D38" s="37"/>
      <c r="E38" s="39"/>
      <c r="F38" s="38"/>
      <c r="G38" s="38">
        <v>200000</v>
      </c>
      <c r="H38" s="38">
        <v>200000</v>
      </c>
      <c r="I38" s="39">
        <v>1995</v>
      </c>
      <c r="J38" s="39">
        <v>25</v>
      </c>
      <c r="K38" s="56">
        <f t="shared" si="2"/>
        <v>-2</v>
      </c>
      <c r="L38" s="39">
        <f>VLOOKUP(A38,'Table 2 Asset Rating'!$D$6:$G$32,2,FALSE)</f>
        <v>2</v>
      </c>
      <c r="M38" s="39">
        <f>VLOOKUP(A38,'Table 2 Asset Rating'!$D$6:$G$32,3,FALSE)</f>
        <v>2</v>
      </c>
      <c r="N38" s="39">
        <f>VLOOKUP(A38,'Table 2 Asset Rating'!$D$6:$G$32,4,FALSE)</f>
        <v>4</v>
      </c>
      <c r="O38" s="63">
        <f t="shared" ref="O38:O45" si="4">M38*N38</f>
        <v>8</v>
      </c>
    </row>
    <row r="39" spans="1:15" x14ac:dyDescent="0.2">
      <c r="A39" s="95" t="s">
        <v>206</v>
      </c>
      <c r="B39" s="37"/>
      <c r="C39" s="99" t="s">
        <v>207</v>
      </c>
      <c r="D39" s="37"/>
      <c r="E39" s="39"/>
      <c r="F39" s="38"/>
      <c r="G39" s="38">
        <v>40000</v>
      </c>
      <c r="H39" s="38">
        <v>100000</v>
      </c>
      <c r="I39" s="39">
        <v>1995</v>
      </c>
      <c r="J39" s="39">
        <v>25</v>
      </c>
      <c r="K39" s="56">
        <f t="shared" si="2"/>
        <v>-2</v>
      </c>
      <c r="L39" s="39">
        <f>VLOOKUP(A39,'Table 2 Asset Rating'!$D$6:$G$32,2,FALSE)</f>
        <v>4</v>
      </c>
      <c r="M39" s="39">
        <f>VLOOKUP(A39,'Table 2 Asset Rating'!$D$6:$G$32,3,FALSE)</f>
        <v>4</v>
      </c>
      <c r="N39" s="39">
        <f>VLOOKUP(A39,'Table 2 Asset Rating'!$D$6:$G$32,4,FALSE)</f>
        <v>2</v>
      </c>
      <c r="O39" s="63"/>
    </row>
    <row r="40" spans="1:15" x14ac:dyDescent="0.2">
      <c r="A40" s="95" t="s">
        <v>157</v>
      </c>
      <c r="B40" s="40"/>
      <c r="C40" s="99" t="s">
        <v>158</v>
      </c>
      <c r="D40" s="37"/>
      <c r="E40" s="39"/>
      <c r="F40" s="38"/>
      <c r="G40" s="38">
        <v>0</v>
      </c>
      <c r="H40" s="38">
        <v>200000</v>
      </c>
      <c r="I40" s="39">
        <v>1995</v>
      </c>
      <c r="J40" s="39">
        <v>25</v>
      </c>
      <c r="K40" s="56">
        <f t="shared" si="2"/>
        <v>-2</v>
      </c>
      <c r="L40" s="39">
        <f>VLOOKUP(A40,'Table 2 Asset Rating'!$D$6:$G$32,2,FALSE)</f>
        <v>2</v>
      </c>
      <c r="M40" s="39">
        <f>VLOOKUP(A40,'Table 2 Asset Rating'!$D$6:$G$32,3,FALSE)</f>
        <v>2</v>
      </c>
      <c r="N40" s="39">
        <f>VLOOKUP(A40,'Table 2 Asset Rating'!$D$6:$G$32,4,FALSE)</f>
        <v>4</v>
      </c>
      <c r="O40" s="63">
        <f t="shared" si="4"/>
        <v>8</v>
      </c>
    </row>
    <row r="41" spans="1:15" x14ac:dyDescent="0.2">
      <c r="A41" s="95" t="s">
        <v>200</v>
      </c>
      <c r="B41" s="40"/>
      <c r="C41" s="37"/>
      <c r="D41" s="37"/>
      <c r="E41" s="39"/>
      <c r="F41" s="38"/>
      <c r="G41" s="38">
        <v>5000</v>
      </c>
      <c r="H41" s="38">
        <v>5000</v>
      </c>
      <c r="I41" s="39">
        <v>1995</v>
      </c>
      <c r="J41" s="39">
        <v>25</v>
      </c>
      <c r="K41" s="56">
        <f t="shared" si="2"/>
        <v>-2</v>
      </c>
      <c r="L41" s="39">
        <f>VLOOKUP(A41,'Table 2 Asset Rating'!$D$6:$G$32,2,FALSE)</f>
        <v>4</v>
      </c>
      <c r="M41" s="39">
        <f>VLOOKUP(A41,'Table 2 Asset Rating'!$D$6:$G$32,3,FALSE)</f>
        <v>3</v>
      </c>
      <c r="N41" s="39">
        <f>VLOOKUP(A41,'Table 2 Asset Rating'!$D$6:$G$32,4,FALSE)</f>
        <v>2</v>
      </c>
      <c r="O41" s="63">
        <f>M41*N41</f>
        <v>6</v>
      </c>
    </row>
    <row r="42" spans="1:15" x14ac:dyDescent="0.2">
      <c r="A42" s="13" t="s">
        <v>127</v>
      </c>
      <c r="B42" s="37"/>
      <c r="C42" s="37"/>
      <c r="D42" s="37"/>
      <c r="E42" s="39"/>
      <c r="F42" s="38"/>
      <c r="G42" s="38">
        <v>270000</v>
      </c>
      <c r="H42" s="38">
        <v>270000</v>
      </c>
      <c r="I42" s="39">
        <v>1995</v>
      </c>
      <c r="J42" s="39">
        <v>15</v>
      </c>
      <c r="K42" s="56">
        <f t="shared" si="2"/>
        <v>-12</v>
      </c>
      <c r="L42" s="39">
        <f>VLOOKUP(A42,'Table 2 Asset Rating'!$D$6:$G$32,2,FALSE)</f>
        <v>5</v>
      </c>
      <c r="M42" s="39">
        <f>VLOOKUP(A42,'Table 2 Asset Rating'!$D$6:$G$32,3,FALSE)</f>
        <v>5</v>
      </c>
      <c r="N42" s="39">
        <f>VLOOKUP(A42,'Table 2 Asset Rating'!$D$6:$G$32,4,FALSE)</f>
        <v>2</v>
      </c>
      <c r="O42" s="63">
        <f t="shared" si="4"/>
        <v>10</v>
      </c>
    </row>
    <row r="43" spans="1:15" ht="12" customHeight="1" x14ac:dyDescent="0.2">
      <c r="A43" s="13" t="s">
        <v>128</v>
      </c>
      <c r="B43" s="37"/>
      <c r="C43" s="37"/>
      <c r="D43" s="37"/>
      <c r="E43" s="39"/>
      <c r="F43" s="38"/>
      <c r="G43" s="38">
        <v>0</v>
      </c>
      <c r="H43" s="97">
        <v>500</v>
      </c>
      <c r="I43" s="39">
        <v>1995</v>
      </c>
      <c r="J43" s="39">
        <v>50</v>
      </c>
      <c r="K43" s="56">
        <f t="shared" si="2"/>
        <v>23</v>
      </c>
      <c r="L43" s="39">
        <f>VLOOKUP(A43,'Table 2 Asset Rating'!$D$6:$G$32,2,FALSE)</f>
        <v>1</v>
      </c>
      <c r="M43" s="39">
        <f>VLOOKUP(A43,'Table 2 Asset Rating'!$D$6:$G$32,3,FALSE)</f>
        <v>1</v>
      </c>
      <c r="N43" s="39">
        <f>VLOOKUP(A43,'Table 2 Asset Rating'!$D$6:$G$32,4,FALSE)</f>
        <v>1</v>
      </c>
      <c r="O43" s="63">
        <f t="shared" si="4"/>
        <v>1</v>
      </c>
    </row>
    <row r="44" spans="1:15" ht="12" customHeight="1" x14ac:dyDescent="0.2">
      <c r="A44" s="13" t="s">
        <v>138</v>
      </c>
      <c r="B44" s="37" t="s">
        <v>149</v>
      </c>
      <c r="C44" s="37"/>
      <c r="D44" s="37"/>
      <c r="E44" s="39"/>
      <c r="F44" s="38"/>
      <c r="G44" s="38">
        <v>0</v>
      </c>
      <c r="H44" s="113">
        <v>0</v>
      </c>
      <c r="I44" s="39">
        <v>2019</v>
      </c>
      <c r="J44" s="39">
        <v>20</v>
      </c>
      <c r="K44" s="56">
        <f t="shared" si="2"/>
        <v>17</v>
      </c>
      <c r="L44" s="39">
        <f>VLOOKUP(A44,'Table 2 Asset Rating'!$D$6:$G$32,2,FALSE)</f>
        <v>3</v>
      </c>
      <c r="M44" s="39">
        <f>VLOOKUP(A44,'Table 2 Asset Rating'!$D$6:$G$32,3,FALSE)</f>
        <v>2</v>
      </c>
      <c r="N44" s="39">
        <f>VLOOKUP(A44,'Table 2 Asset Rating'!$D$6:$G$32,4,FALSE)</f>
        <v>4</v>
      </c>
      <c r="O44" s="63">
        <f t="shared" si="4"/>
        <v>8</v>
      </c>
    </row>
    <row r="45" spans="1:15" x14ac:dyDescent="0.2">
      <c r="A45" s="13" t="s">
        <v>126</v>
      </c>
      <c r="B45" s="39"/>
      <c r="C45" s="37"/>
      <c r="D45" s="37"/>
      <c r="E45" s="39"/>
      <c r="F45" s="38"/>
      <c r="G45" s="38">
        <v>0</v>
      </c>
      <c r="H45" s="97">
        <v>10000</v>
      </c>
      <c r="I45" s="39">
        <v>1995</v>
      </c>
      <c r="J45" s="39">
        <v>20</v>
      </c>
      <c r="K45" s="56">
        <f t="shared" si="2"/>
        <v>-7</v>
      </c>
      <c r="L45" s="39">
        <f>VLOOKUP(A45,'Table 2 Asset Rating'!$D$6:$G$32,2,FALSE)</f>
        <v>5</v>
      </c>
      <c r="M45" s="39">
        <f>VLOOKUP(A45,'Table 2 Asset Rating'!$D$6:$G$32,3,FALSE)</f>
        <v>5</v>
      </c>
      <c r="N45" s="39">
        <f>VLOOKUP(A45,'Table 2 Asset Rating'!$D$6:$G$32,4,FALSE)</f>
        <v>1</v>
      </c>
      <c r="O45" s="63">
        <f t="shared" si="4"/>
        <v>5</v>
      </c>
    </row>
    <row r="46" spans="1:15" x14ac:dyDescent="0.2">
      <c r="A46" s="84" t="s">
        <v>107</v>
      </c>
      <c r="F46" s="83">
        <f>SUM(F29:F45)</f>
        <v>0</v>
      </c>
      <c r="G46" s="83">
        <f>SUM(G29:G45)</f>
        <v>725000</v>
      </c>
      <c r="H46" s="83">
        <f>SUM(H29:H45)</f>
        <v>1116850</v>
      </c>
    </row>
    <row r="47" spans="1:15" x14ac:dyDescent="0.2">
      <c r="A47" s="72" t="s">
        <v>109</v>
      </c>
      <c r="F47" s="83">
        <f>F25+F46</f>
        <v>0</v>
      </c>
      <c r="G47" s="83"/>
      <c r="H47" s="83">
        <f>H25+H46</f>
        <v>1819345</v>
      </c>
    </row>
    <row r="48" spans="1:15" x14ac:dyDescent="0.2">
      <c r="A48" s="72" t="s">
        <v>110</v>
      </c>
      <c r="F48" s="83"/>
      <c r="G48" s="83">
        <f>G25+G46</f>
        <v>1009000</v>
      </c>
    </row>
  </sheetData>
  <mergeCells count="1">
    <mergeCell ref="B3:D3"/>
  </mergeCells>
  <conditionalFormatting sqref="O29 O38:O45 O15:O24">
    <cfRule type="cellIs" dxfId="5" priority="5" stopIfTrue="1" operator="greaterThan">
      <formula>17</formula>
    </cfRule>
  </conditionalFormatting>
  <conditionalFormatting sqref="O30:O37">
    <cfRule type="cellIs" dxfId="4" priority="27" stopIfTrue="1" operator="greaterThan">
      <formula>17</formula>
    </cfRule>
    <cfRule type="colorScale" priority="28">
      <colorScale>
        <cfvo type="num" val="&quot;&gt;17&quot;"/>
        <cfvo type="max"/>
        <color rgb="FFC00000"/>
        <color rgb="FFFFEF9C"/>
      </colorScale>
    </cfRule>
  </conditionalFormatting>
  <pageMargins left="0.7" right="0.7" top="0.75" bottom="0.75" header="0.3" footer="0.3"/>
  <pageSetup scale="3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topLeftCell="A4" zoomScaleNormal="100" zoomScaleSheetLayoutView="85" workbookViewId="0">
      <selection activeCell="H11" sqref="H11"/>
    </sheetView>
  </sheetViews>
  <sheetFormatPr defaultRowHeight="12.75" x14ac:dyDescent="0.2"/>
  <cols>
    <col min="1" max="1" width="13.140625" customWidth="1"/>
    <col min="2" max="2" width="71.42578125" customWidth="1"/>
    <col min="3" max="3" width="2.140625" customWidth="1"/>
    <col min="4" max="4" width="53.85546875" customWidth="1"/>
    <col min="5" max="5" width="20.85546875" bestFit="1" customWidth="1"/>
    <col min="6" max="6" width="17.85546875" bestFit="1" customWidth="1"/>
    <col min="7" max="7" width="20.28515625" bestFit="1" customWidth="1"/>
    <col min="8" max="8" width="24.42578125" bestFit="1" customWidth="1"/>
  </cols>
  <sheetData>
    <row r="1" spans="1:9" ht="18" x14ac:dyDescent="0.25">
      <c r="A1" s="4" t="s">
        <v>90</v>
      </c>
    </row>
    <row r="3" spans="1:9" ht="13.5" thickBot="1" x14ac:dyDescent="0.25"/>
    <row r="4" spans="1:9" ht="15.75" thickBot="1" x14ac:dyDescent="0.25">
      <c r="A4" s="34" t="s">
        <v>79</v>
      </c>
      <c r="D4" s="86" t="s">
        <v>152</v>
      </c>
      <c r="I4" s="61"/>
    </row>
    <row r="5" spans="1:9" ht="26.25" thickBot="1" x14ac:dyDescent="0.25">
      <c r="A5" s="64" t="s">
        <v>84</v>
      </c>
      <c r="B5" s="35"/>
      <c r="D5" s="86" t="s">
        <v>153</v>
      </c>
      <c r="E5" s="87" t="s">
        <v>16</v>
      </c>
      <c r="F5" s="88" t="s">
        <v>154</v>
      </c>
      <c r="G5" s="94" t="s">
        <v>155</v>
      </c>
      <c r="H5" s="89" t="s">
        <v>159</v>
      </c>
      <c r="I5" s="61"/>
    </row>
    <row r="6" spans="1:9" ht="13.5" thickBot="1" x14ac:dyDescent="0.25">
      <c r="A6" s="17" t="s">
        <v>16</v>
      </c>
      <c r="B6" s="24" t="s">
        <v>17</v>
      </c>
      <c r="D6" s="104" t="str">
        <f>'Table 1 Asset Inventory'!A35</f>
        <v>Emergency Propane Generator</v>
      </c>
      <c r="E6" s="90">
        <v>4</v>
      </c>
      <c r="F6" s="39">
        <v>4</v>
      </c>
      <c r="G6" s="91">
        <v>4</v>
      </c>
      <c r="H6" s="92">
        <f t="shared" ref="H6:H45" si="0">F6*G6</f>
        <v>16</v>
      </c>
      <c r="I6" s="61"/>
    </row>
    <row r="7" spans="1:9" x14ac:dyDescent="0.2">
      <c r="A7" s="78">
        <v>5</v>
      </c>
      <c r="B7" s="30" t="s">
        <v>86</v>
      </c>
      <c r="D7" s="104" t="str">
        <f>'Table 1 Asset Inventory'!A22</f>
        <v>Air Relief Valve Assembly (23)</v>
      </c>
      <c r="E7" s="90">
        <v>5</v>
      </c>
      <c r="F7" s="39">
        <v>5</v>
      </c>
      <c r="G7" s="91">
        <v>3</v>
      </c>
      <c r="H7" s="92">
        <f t="shared" si="0"/>
        <v>15</v>
      </c>
      <c r="I7" s="61"/>
    </row>
    <row r="8" spans="1:9" x14ac:dyDescent="0.2">
      <c r="A8" s="79">
        <v>4</v>
      </c>
      <c r="B8" s="31" t="s">
        <v>89</v>
      </c>
      <c r="C8" s="16"/>
      <c r="D8" s="104" t="str">
        <f>'Table 1 Asset Inventory'!A42</f>
        <v>Security Fencing</v>
      </c>
      <c r="E8" s="90">
        <v>5</v>
      </c>
      <c r="F8" s="39">
        <v>5</v>
      </c>
      <c r="G8" s="91">
        <v>2</v>
      </c>
      <c r="H8" s="92">
        <f t="shared" si="0"/>
        <v>10</v>
      </c>
      <c r="I8" s="61"/>
    </row>
    <row r="9" spans="1:9" x14ac:dyDescent="0.2">
      <c r="A9" s="79">
        <v>3</v>
      </c>
      <c r="B9" s="31" t="s">
        <v>88</v>
      </c>
      <c r="C9" s="16"/>
      <c r="D9" s="104" t="str">
        <f>'Table 1 Asset Inventory'!A18</f>
        <v>Submersible Effluent Pump (272)</v>
      </c>
      <c r="E9" s="90">
        <v>3</v>
      </c>
      <c r="F9" s="39">
        <v>3</v>
      </c>
      <c r="G9" s="91">
        <v>3</v>
      </c>
      <c r="H9" s="92">
        <f t="shared" si="0"/>
        <v>9</v>
      </c>
      <c r="I9" s="61"/>
    </row>
    <row r="10" spans="1:9" x14ac:dyDescent="0.2">
      <c r="A10" s="76">
        <v>2</v>
      </c>
      <c r="B10" s="32" t="s">
        <v>87</v>
      </c>
      <c r="C10" s="16"/>
      <c r="D10" s="104" t="str">
        <f>'Table 1 Asset Inventory'!A23</f>
        <v>Pipe laterals and mains</v>
      </c>
      <c r="E10" s="90">
        <v>2</v>
      </c>
      <c r="F10" s="39">
        <v>3</v>
      </c>
      <c r="G10" s="91">
        <v>3</v>
      </c>
      <c r="H10" s="92">
        <f t="shared" si="0"/>
        <v>9</v>
      </c>
      <c r="I10" s="62"/>
    </row>
    <row r="11" spans="1:9" ht="13.5" thickBot="1" x14ac:dyDescent="0.25">
      <c r="A11" s="18">
        <v>1</v>
      </c>
      <c r="B11" s="33" t="s">
        <v>85</v>
      </c>
      <c r="C11" s="16"/>
      <c r="D11" s="104" t="str">
        <f>'Table 1 Asset Inventory'!A17</f>
        <v>Septic Tank (272)</v>
      </c>
      <c r="E11" s="90">
        <v>3</v>
      </c>
      <c r="F11" s="39">
        <v>2</v>
      </c>
      <c r="G11" s="91">
        <v>4</v>
      </c>
      <c r="H11" s="92">
        <f t="shared" si="0"/>
        <v>8</v>
      </c>
      <c r="I11" s="62"/>
    </row>
    <row r="12" spans="1:9" x14ac:dyDescent="0.2">
      <c r="C12" s="16"/>
      <c r="D12" s="104" t="str">
        <f>'Table 1 Asset Inventory'!A24</f>
        <v>Vacuum Pumper Truck</v>
      </c>
      <c r="E12" s="90">
        <v>4</v>
      </c>
      <c r="F12" s="39">
        <v>4</v>
      </c>
      <c r="G12" s="91">
        <v>2</v>
      </c>
      <c r="H12" s="92">
        <f t="shared" si="0"/>
        <v>8</v>
      </c>
      <c r="I12" s="62"/>
    </row>
    <row r="13" spans="1:9" ht="13.5" thickBot="1" x14ac:dyDescent="0.25">
      <c r="C13" s="16"/>
      <c r="D13" s="104" t="str">
        <f>'Table 1 Asset Inventory'!A33</f>
        <v>Wet Well</v>
      </c>
      <c r="E13" s="90">
        <v>4</v>
      </c>
      <c r="F13" s="39">
        <v>2</v>
      </c>
      <c r="G13" s="91">
        <v>4</v>
      </c>
      <c r="H13" s="92">
        <f t="shared" si="0"/>
        <v>8</v>
      </c>
      <c r="I13" s="62"/>
    </row>
    <row r="14" spans="1:9" ht="15.75" thickBot="1" x14ac:dyDescent="0.25">
      <c r="A14" s="34" t="s">
        <v>80</v>
      </c>
      <c r="C14" s="16"/>
      <c r="D14" s="104" t="str">
        <f>'Table 1 Asset Inventory'!A38</f>
        <v>Aerated Lagoon Liner (2)</v>
      </c>
      <c r="E14" s="90">
        <v>2</v>
      </c>
      <c r="F14" s="39">
        <v>2</v>
      </c>
      <c r="G14" s="91">
        <v>4</v>
      </c>
      <c r="H14" s="92">
        <f t="shared" si="0"/>
        <v>8</v>
      </c>
      <c r="I14" s="62"/>
    </row>
    <row r="15" spans="1:9" ht="15.75" thickBot="1" x14ac:dyDescent="0.25">
      <c r="A15" s="64" t="s">
        <v>39</v>
      </c>
      <c r="B15" s="35"/>
      <c r="C15" s="16"/>
      <c r="D15" s="104" t="str">
        <f>'Table 1 Asset Inventory'!A39</f>
        <v>Distribution Structures (3)</v>
      </c>
      <c r="E15" s="90">
        <v>4</v>
      </c>
      <c r="F15" s="39">
        <v>4</v>
      </c>
      <c r="G15" s="91">
        <v>2</v>
      </c>
      <c r="H15" s="92">
        <f t="shared" si="0"/>
        <v>8</v>
      </c>
      <c r="I15" s="62"/>
    </row>
    <row r="16" spans="1:9" ht="13.5" thickBot="1" x14ac:dyDescent="0.25">
      <c r="A16" s="19" t="s">
        <v>18</v>
      </c>
      <c r="B16" s="17" t="s">
        <v>17</v>
      </c>
      <c r="C16" s="16"/>
      <c r="D16" s="104" t="str">
        <f>'Table 1 Asset Inventory'!A40</f>
        <v>Free Water Suface Wetland Liner (3)</v>
      </c>
      <c r="E16" s="90">
        <v>2</v>
      </c>
      <c r="F16" s="39">
        <v>2</v>
      </c>
      <c r="G16" s="91">
        <v>4</v>
      </c>
      <c r="H16" s="92">
        <f t="shared" si="0"/>
        <v>8</v>
      </c>
      <c r="I16" s="62"/>
    </row>
    <row r="17" spans="1:9" x14ac:dyDescent="0.2">
      <c r="A17" s="78">
        <v>5</v>
      </c>
      <c r="B17" s="30" t="s">
        <v>114</v>
      </c>
      <c r="D17" s="104" t="str">
        <f>'Table 1 Asset Inventory'!A44</f>
        <v>Propane Tank</v>
      </c>
      <c r="E17" s="90">
        <v>3</v>
      </c>
      <c r="F17" s="39">
        <v>2</v>
      </c>
      <c r="G17" s="91">
        <v>4</v>
      </c>
      <c r="H17" s="92">
        <f t="shared" si="0"/>
        <v>8</v>
      </c>
      <c r="I17" s="62"/>
    </row>
    <row r="18" spans="1:9" x14ac:dyDescent="0.2">
      <c r="A18" s="79">
        <v>4</v>
      </c>
      <c r="B18" s="31" t="s">
        <v>116</v>
      </c>
      <c r="D18" s="104" t="str">
        <f>'Table 1 Asset Inventory'!A15</f>
        <v>Septic Tank Control Panels (272)</v>
      </c>
      <c r="E18" s="90">
        <v>2</v>
      </c>
      <c r="F18" s="39">
        <v>3</v>
      </c>
      <c r="G18" s="91">
        <v>2</v>
      </c>
      <c r="H18" s="92">
        <f t="shared" si="0"/>
        <v>6</v>
      </c>
      <c r="I18" s="62"/>
    </row>
    <row r="19" spans="1:9" x14ac:dyDescent="0.2">
      <c r="A19" s="79">
        <v>3</v>
      </c>
      <c r="B19" s="31" t="s">
        <v>115</v>
      </c>
      <c r="D19" s="104" t="str">
        <f>'Table 1 Asset Inventory'!A19</f>
        <v>Gate Valves (51)</v>
      </c>
      <c r="E19" s="90">
        <v>3</v>
      </c>
      <c r="F19" s="39">
        <v>2</v>
      </c>
      <c r="G19" s="91">
        <v>3</v>
      </c>
      <c r="H19" s="92">
        <f t="shared" si="0"/>
        <v>6</v>
      </c>
      <c r="I19" s="62"/>
    </row>
    <row r="20" spans="1:9" x14ac:dyDescent="0.2">
      <c r="A20" s="76">
        <v>2</v>
      </c>
      <c r="B20" s="75" t="s">
        <v>54</v>
      </c>
      <c r="D20" s="104" t="str">
        <f>'Table 1 Asset Inventory'!A20</f>
        <v>Ball Valves (372)</v>
      </c>
      <c r="E20" s="90">
        <v>3</v>
      </c>
      <c r="F20" s="39">
        <v>2</v>
      </c>
      <c r="G20" s="91">
        <v>3</v>
      </c>
      <c r="H20" s="92">
        <f t="shared" si="0"/>
        <v>6</v>
      </c>
      <c r="I20" s="62"/>
    </row>
    <row r="21" spans="1:9" ht="13.5" thickBot="1" x14ac:dyDescent="0.25">
      <c r="A21" s="67">
        <v>1</v>
      </c>
      <c r="B21" s="23" t="s">
        <v>55</v>
      </c>
      <c r="D21" s="104" t="str">
        <f>'Table 1 Asset Inventory'!A21</f>
        <v>Check Valves (286)</v>
      </c>
      <c r="E21" s="90">
        <v>3</v>
      </c>
      <c r="F21" s="39">
        <v>2</v>
      </c>
      <c r="G21" s="91">
        <v>3</v>
      </c>
      <c r="H21" s="92">
        <f t="shared" si="0"/>
        <v>6</v>
      </c>
      <c r="I21" s="62"/>
    </row>
    <row r="22" spans="1:9" x14ac:dyDescent="0.2">
      <c r="D22" s="104" t="str">
        <f>'Table 1 Asset Inventory'!A36</f>
        <v>Aerator Motor (2)</v>
      </c>
      <c r="E22" s="90">
        <v>2</v>
      </c>
      <c r="F22" s="39">
        <v>3</v>
      </c>
      <c r="G22" s="91">
        <v>2</v>
      </c>
      <c r="H22" s="92">
        <f t="shared" si="0"/>
        <v>6</v>
      </c>
      <c r="I22" s="61"/>
    </row>
    <row r="23" spans="1:9" ht="13.5" thickBot="1" x14ac:dyDescent="0.25">
      <c r="D23" s="104" t="str">
        <f>'Table 1 Asset Inventory'!A41</f>
        <v>Influent/Effuent Flow Meters (2)</v>
      </c>
      <c r="E23" s="100">
        <v>4</v>
      </c>
      <c r="F23" s="101">
        <v>3</v>
      </c>
      <c r="G23" s="102">
        <v>2</v>
      </c>
      <c r="H23" s="103">
        <f t="shared" si="0"/>
        <v>6</v>
      </c>
      <c r="I23" s="61"/>
    </row>
    <row r="24" spans="1:9" ht="15.75" thickBot="1" x14ac:dyDescent="0.25">
      <c r="A24" s="34" t="s">
        <v>112</v>
      </c>
      <c r="D24" s="104" t="str">
        <f>'Table 1 Asset Inventory'!A31</f>
        <v>Channel Grinder</v>
      </c>
      <c r="E24" s="90">
        <v>5</v>
      </c>
      <c r="F24" s="39">
        <v>5</v>
      </c>
      <c r="G24" s="91">
        <v>1</v>
      </c>
      <c r="H24" s="92">
        <f t="shared" si="0"/>
        <v>5</v>
      </c>
      <c r="I24" s="61"/>
    </row>
    <row r="25" spans="1:9" ht="15.75" customHeight="1" thickBot="1" x14ac:dyDescent="0.25">
      <c r="A25" s="64" t="s">
        <v>56</v>
      </c>
      <c r="B25" s="35"/>
      <c r="D25" s="104" t="str">
        <f>'Table 1 Asset Inventory'!A37</f>
        <v>Ozone Generator</v>
      </c>
      <c r="E25" s="90">
        <v>5</v>
      </c>
      <c r="F25" s="39">
        <v>5</v>
      </c>
      <c r="G25" s="91">
        <v>1</v>
      </c>
      <c r="H25" s="92">
        <f t="shared" si="0"/>
        <v>5</v>
      </c>
    </row>
    <row r="26" spans="1:9" ht="13.5" thickBot="1" x14ac:dyDescent="0.25">
      <c r="A26" s="19" t="s">
        <v>18</v>
      </c>
      <c r="B26" s="17" t="s">
        <v>17</v>
      </c>
      <c r="D26" s="104" t="str">
        <f>'Table 1 Asset Inventory'!A45</f>
        <v>Odor Control System</v>
      </c>
      <c r="E26" s="90">
        <v>5</v>
      </c>
      <c r="F26" s="39">
        <v>5</v>
      </c>
      <c r="G26" s="91">
        <v>1</v>
      </c>
      <c r="H26" s="92">
        <f t="shared" si="0"/>
        <v>5</v>
      </c>
    </row>
    <row r="27" spans="1:9" x14ac:dyDescent="0.2">
      <c r="A27" s="78">
        <v>5</v>
      </c>
      <c r="B27" s="80" t="s">
        <v>19</v>
      </c>
      <c r="D27" s="104" t="str">
        <f>'Table 1 Asset Inventory'!A16</f>
        <v>Septic Tank Risers (272)</v>
      </c>
      <c r="E27" s="90">
        <v>4</v>
      </c>
      <c r="F27" s="39">
        <v>2</v>
      </c>
      <c r="G27" s="91">
        <v>2</v>
      </c>
      <c r="H27" s="92">
        <f t="shared" si="0"/>
        <v>4</v>
      </c>
    </row>
    <row r="28" spans="1:9" x14ac:dyDescent="0.2">
      <c r="A28" s="79">
        <v>4</v>
      </c>
      <c r="B28" s="81" t="s">
        <v>20</v>
      </c>
      <c r="D28" s="104" t="str">
        <f>'Table 1 Asset Inventory'!A29</f>
        <v>Grit Removal Manhole</v>
      </c>
      <c r="E28" s="90">
        <v>2</v>
      </c>
      <c r="F28" s="39">
        <v>2</v>
      </c>
      <c r="G28" s="91">
        <v>2</v>
      </c>
      <c r="H28" s="92">
        <f t="shared" si="0"/>
        <v>4</v>
      </c>
    </row>
    <row r="29" spans="1:9" x14ac:dyDescent="0.2">
      <c r="A29" s="76">
        <v>3</v>
      </c>
      <c r="B29" s="81" t="s">
        <v>21</v>
      </c>
      <c r="D29" s="104" t="str">
        <f>'Table 1 Asset Inventory'!A30</f>
        <v>Channel Grinder Manhole</v>
      </c>
      <c r="E29" s="90">
        <v>2</v>
      </c>
      <c r="F29" s="39">
        <v>2</v>
      </c>
      <c r="G29" s="91">
        <v>2</v>
      </c>
      <c r="H29" s="92">
        <f t="shared" si="0"/>
        <v>4</v>
      </c>
    </row>
    <row r="30" spans="1:9" x14ac:dyDescent="0.2">
      <c r="A30" s="79">
        <v>2</v>
      </c>
      <c r="B30" s="77" t="s">
        <v>22</v>
      </c>
      <c r="D30" s="104" t="str">
        <f>'Table 1 Asset Inventory'!A32</f>
        <v>Influent Metering Manhole</v>
      </c>
      <c r="E30" s="90">
        <v>2</v>
      </c>
      <c r="F30" s="39">
        <v>2</v>
      </c>
      <c r="G30" s="91">
        <v>2</v>
      </c>
      <c r="H30" s="92">
        <f t="shared" si="0"/>
        <v>4</v>
      </c>
    </row>
    <row r="31" spans="1:9" ht="13.5" thickBot="1" x14ac:dyDescent="0.25">
      <c r="A31" s="67">
        <v>1</v>
      </c>
      <c r="B31" s="23" t="s">
        <v>33</v>
      </c>
      <c r="D31" s="104" t="str">
        <f>'Table 1 Asset Inventory'!A34</f>
        <v>Pump Station Vault Piping, Valves, Fittings, and Appurtenances</v>
      </c>
      <c r="E31" s="90">
        <v>2</v>
      </c>
      <c r="F31" s="39">
        <v>2</v>
      </c>
      <c r="G31" s="91">
        <v>2</v>
      </c>
      <c r="H31" s="92">
        <f t="shared" si="0"/>
        <v>4</v>
      </c>
    </row>
    <row r="32" spans="1:9" x14ac:dyDescent="0.2">
      <c r="D32" s="104" t="str">
        <f>'Table 1 Asset Inventory'!A43</f>
        <v>Groundwater Monitoring Wells</v>
      </c>
      <c r="E32" s="90">
        <v>1</v>
      </c>
      <c r="F32" s="39">
        <v>1</v>
      </c>
      <c r="G32" s="91">
        <v>1</v>
      </c>
      <c r="H32" s="92">
        <f t="shared" si="0"/>
        <v>1</v>
      </c>
    </row>
    <row r="33" spans="1:8" x14ac:dyDescent="0.2">
      <c r="A33" s="22"/>
      <c r="D33" s="104"/>
      <c r="E33" s="90"/>
      <c r="F33" s="39"/>
      <c r="G33" s="91"/>
      <c r="H33" s="92">
        <f t="shared" si="0"/>
        <v>0</v>
      </c>
    </row>
    <row r="34" spans="1:8" x14ac:dyDescent="0.2">
      <c r="D34" s="104"/>
      <c r="E34" s="90"/>
      <c r="F34" s="39"/>
      <c r="G34" s="91"/>
      <c r="H34" s="92">
        <f t="shared" si="0"/>
        <v>0</v>
      </c>
    </row>
    <row r="35" spans="1:8" x14ac:dyDescent="0.2">
      <c r="D35" s="104"/>
      <c r="E35" s="90"/>
      <c r="F35" s="39"/>
      <c r="G35" s="91"/>
      <c r="H35" s="92">
        <f t="shared" si="0"/>
        <v>0</v>
      </c>
    </row>
    <row r="36" spans="1:8" x14ac:dyDescent="0.2">
      <c r="D36" s="104"/>
      <c r="E36" s="90"/>
      <c r="F36" s="39"/>
      <c r="G36" s="91"/>
      <c r="H36" s="92">
        <f t="shared" si="0"/>
        <v>0</v>
      </c>
    </row>
    <row r="37" spans="1:8" x14ac:dyDescent="0.2">
      <c r="D37" s="104"/>
      <c r="E37" s="90"/>
      <c r="F37" s="39"/>
      <c r="G37" s="91"/>
      <c r="H37" s="92">
        <f t="shared" si="0"/>
        <v>0</v>
      </c>
    </row>
    <row r="38" spans="1:8" x14ac:dyDescent="0.2">
      <c r="D38" s="104"/>
      <c r="E38" s="90"/>
      <c r="F38" s="39"/>
      <c r="G38" s="91"/>
      <c r="H38" s="92">
        <f t="shared" si="0"/>
        <v>0</v>
      </c>
    </row>
    <row r="39" spans="1:8" x14ac:dyDescent="0.2">
      <c r="D39" s="104"/>
      <c r="E39" s="90"/>
      <c r="F39" s="39"/>
      <c r="G39" s="91"/>
      <c r="H39" s="92">
        <f t="shared" si="0"/>
        <v>0</v>
      </c>
    </row>
    <row r="40" spans="1:8" x14ac:dyDescent="0.2">
      <c r="D40" s="104"/>
      <c r="E40" s="90"/>
      <c r="F40" s="39"/>
      <c r="G40" s="91"/>
      <c r="H40" s="92">
        <f t="shared" si="0"/>
        <v>0</v>
      </c>
    </row>
    <row r="41" spans="1:8" x14ac:dyDescent="0.2">
      <c r="D41" s="104"/>
      <c r="E41" s="90"/>
      <c r="F41" s="39"/>
      <c r="G41" s="91"/>
      <c r="H41" s="92">
        <f t="shared" si="0"/>
        <v>0</v>
      </c>
    </row>
    <row r="42" spans="1:8" x14ac:dyDescent="0.2">
      <c r="D42" s="104"/>
      <c r="E42" s="90"/>
      <c r="F42" s="39"/>
      <c r="G42" s="91"/>
      <c r="H42" s="92">
        <f t="shared" si="0"/>
        <v>0</v>
      </c>
    </row>
    <row r="43" spans="1:8" x14ac:dyDescent="0.2">
      <c r="D43" s="104"/>
      <c r="E43" s="90"/>
      <c r="F43" s="39"/>
      <c r="G43" s="91"/>
      <c r="H43" s="92">
        <f t="shared" si="0"/>
        <v>0</v>
      </c>
    </row>
    <row r="44" spans="1:8" x14ac:dyDescent="0.2">
      <c r="D44" s="104"/>
      <c r="E44" s="90"/>
      <c r="F44" s="39"/>
      <c r="G44" s="91"/>
      <c r="H44" s="92">
        <f t="shared" si="0"/>
        <v>0</v>
      </c>
    </row>
    <row r="45" spans="1:8" ht="13.5" thickBot="1" x14ac:dyDescent="0.25">
      <c r="D45" s="104"/>
      <c r="E45" s="105"/>
      <c r="F45" s="106"/>
      <c r="G45" s="107"/>
      <c r="H45" s="93">
        <f t="shared" si="0"/>
        <v>0</v>
      </c>
    </row>
    <row r="47" spans="1:8" x14ac:dyDescent="0.2">
      <c r="D47" s="108" t="s">
        <v>160</v>
      </c>
    </row>
  </sheetData>
  <autoFilter ref="D5:H32" xr:uid="{00000000-0009-0000-0000-000002000000}">
    <sortState xmlns:xlrd2="http://schemas.microsoft.com/office/spreadsheetml/2017/richdata2" ref="D6:H45">
      <sortCondition descending="1" ref="H5:H32"/>
    </sortState>
  </autoFilter>
  <sortState xmlns:xlrd2="http://schemas.microsoft.com/office/spreadsheetml/2017/richdata2" ref="D6:H49">
    <sortCondition descending="1" ref="H6:H49"/>
  </sortState>
  <conditionalFormatting sqref="H36:H45 H6:H25">
    <cfRule type="cellIs" dxfId="3" priority="4" stopIfTrue="1" operator="greaterThan">
      <formula>17</formula>
    </cfRule>
  </conditionalFormatting>
  <conditionalFormatting sqref="H26">
    <cfRule type="cellIs" dxfId="2" priority="1" stopIfTrue="1" operator="greaterThan">
      <formula>17</formula>
    </cfRule>
  </conditionalFormatting>
  <conditionalFormatting sqref="H27:H35">
    <cfRule type="cellIs" dxfId="1" priority="2" stopIfTrue="1" operator="greaterThan">
      <formula>17</formula>
    </cfRule>
    <cfRule type="colorScale" priority="3">
      <colorScale>
        <cfvo type="num" val="&quot;&gt;17&quot;"/>
        <cfvo type="max"/>
        <color rgb="FFC00000"/>
        <color rgb="FFFFEF9C"/>
      </colorScale>
    </cfRule>
  </conditionalFormatting>
  <pageMargins left="0.75" right="0.75" top="1" bottom="1" header="0.5" footer="0.5"/>
  <pageSetup scale="66" orientation="landscape" r:id="rId1"/>
  <headerFooter alignWithMargins="0"/>
  <colBreaks count="1" manualBreakCount="1">
    <brk id="3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G45"/>
  <sheetViews>
    <sheetView topLeftCell="A13" zoomScaleNormal="100" zoomScaleSheetLayoutView="100" workbookViewId="0">
      <selection activeCell="D17" sqref="D17"/>
    </sheetView>
  </sheetViews>
  <sheetFormatPr defaultColWidth="18.5703125" defaultRowHeight="12.75" x14ac:dyDescent="0.2"/>
  <cols>
    <col min="1" max="1" width="64.28515625" style="5" customWidth="1"/>
    <col min="2" max="2" width="17.140625" style="3" customWidth="1"/>
    <col min="3" max="6" width="17.140625" style="2" customWidth="1"/>
  </cols>
  <sheetData>
    <row r="1" spans="1:7" ht="18" x14ac:dyDescent="0.25">
      <c r="A1" s="4" t="s">
        <v>72</v>
      </c>
      <c r="B1" s="4" t="s">
        <v>70</v>
      </c>
    </row>
    <row r="3" spans="1:7" x14ac:dyDescent="0.2">
      <c r="A3" s="82" t="s">
        <v>76</v>
      </c>
      <c r="C3" s="82" t="s">
        <v>94</v>
      </c>
    </row>
    <row r="4" spans="1:7" x14ac:dyDescent="0.2">
      <c r="A4" s="47" t="s">
        <v>69</v>
      </c>
      <c r="C4" s="118" t="s">
        <v>117</v>
      </c>
      <c r="D4" s="119"/>
      <c r="E4" s="119"/>
      <c r="F4" s="120"/>
    </row>
    <row r="5" spans="1:7" x14ac:dyDescent="0.2">
      <c r="A5" s="47" t="s">
        <v>68</v>
      </c>
      <c r="C5" s="121"/>
      <c r="D5" s="122"/>
      <c r="E5" s="122"/>
      <c r="F5" s="123"/>
    </row>
    <row r="6" spans="1:7" x14ac:dyDescent="0.2">
      <c r="A6" s="47" t="s">
        <v>67</v>
      </c>
      <c r="C6" s="121"/>
      <c r="D6" s="122"/>
      <c r="E6" s="122"/>
      <c r="F6" s="123"/>
    </row>
    <row r="7" spans="1:7" ht="25.5" customHeight="1" x14ac:dyDescent="0.2">
      <c r="A7" s="49" t="s">
        <v>98</v>
      </c>
      <c r="C7" s="121"/>
      <c r="D7" s="122"/>
      <c r="E7" s="122"/>
      <c r="F7" s="123"/>
    </row>
    <row r="8" spans="1:7" ht="25.5" x14ac:dyDescent="0.2">
      <c r="A8" s="57" t="s">
        <v>99</v>
      </c>
      <c r="C8" s="121"/>
      <c r="D8" s="122"/>
      <c r="E8" s="122"/>
      <c r="F8" s="123"/>
    </row>
    <row r="9" spans="1:7" x14ac:dyDescent="0.2">
      <c r="A9" s="36" t="s">
        <v>100</v>
      </c>
      <c r="B9" s="60"/>
      <c r="C9" s="121"/>
      <c r="D9" s="122"/>
      <c r="E9" s="122"/>
      <c r="F9" s="123"/>
    </row>
    <row r="10" spans="1:7" x14ac:dyDescent="0.2">
      <c r="A10" s="48" t="s">
        <v>97</v>
      </c>
      <c r="B10" s="51"/>
      <c r="C10" s="124"/>
      <c r="D10" s="125"/>
      <c r="E10" s="125"/>
      <c r="F10" s="126"/>
      <c r="G10" s="1"/>
    </row>
    <row r="11" spans="1:7" x14ac:dyDescent="0.2">
      <c r="A11" s="20"/>
      <c r="B11" s="51"/>
      <c r="C11" s="51"/>
      <c r="D11" s="51"/>
      <c r="E11" s="51"/>
      <c r="F11" s="51"/>
      <c r="G11" s="1"/>
    </row>
    <row r="12" spans="1:7" x14ac:dyDescent="0.2">
      <c r="A12" s="7" t="s">
        <v>8</v>
      </c>
      <c r="B12" s="8" t="s">
        <v>7</v>
      </c>
      <c r="C12" s="9" t="s">
        <v>6</v>
      </c>
      <c r="D12" s="9" t="s">
        <v>11</v>
      </c>
      <c r="E12" s="9" t="s">
        <v>77</v>
      </c>
      <c r="F12" s="9" t="s">
        <v>78</v>
      </c>
    </row>
    <row r="13" spans="1:7" s="6" customFormat="1" ht="38.25" x14ac:dyDescent="0.2">
      <c r="A13" s="7" t="s">
        <v>0</v>
      </c>
      <c r="B13" s="11" t="s">
        <v>4</v>
      </c>
      <c r="C13" s="12" t="s">
        <v>5</v>
      </c>
      <c r="D13" s="12" t="s">
        <v>91</v>
      </c>
      <c r="E13" s="12" t="s">
        <v>3</v>
      </c>
      <c r="F13" s="12" t="s">
        <v>92</v>
      </c>
    </row>
    <row r="14" spans="1:7" s="6" customFormat="1" x14ac:dyDescent="0.2">
      <c r="A14" s="127" t="s">
        <v>35</v>
      </c>
      <c r="B14" s="128"/>
      <c r="C14" s="128"/>
      <c r="D14" s="128"/>
      <c r="E14" s="128"/>
      <c r="F14" s="129"/>
    </row>
    <row r="15" spans="1:7" x14ac:dyDescent="0.2">
      <c r="A15" s="95" t="str">
        <f>'Table 1 Asset Inventory'!A15</f>
        <v>Septic Tank Control Panels (272)</v>
      </c>
      <c r="B15" s="14">
        <f>'Table 1 Asset Inventory'!K15</f>
        <v>16</v>
      </c>
      <c r="C15" s="15">
        <f>'Table 1 Asset Inventory'!H15</f>
        <v>500</v>
      </c>
      <c r="D15" s="111" t="s">
        <v>212</v>
      </c>
      <c r="E15" s="10">
        <f t="shared" ref="E15:E24" si="0">IF(B15&gt;0,IF(D15="R",C15/B15,),)</f>
        <v>31.25</v>
      </c>
      <c r="F15" s="10">
        <f t="shared" ref="F15:F40" si="1">IF(B15&gt;0,IF(D15="C",C15,),)</f>
        <v>0</v>
      </c>
    </row>
    <row r="16" spans="1:7" x14ac:dyDescent="0.2">
      <c r="A16" s="95" t="str">
        <f>'Table 1 Asset Inventory'!A16</f>
        <v>Septic Tank Risers (272)</v>
      </c>
      <c r="B16" s="14">
        <f>'Table 1 Asset Inventory'!K16</f>
        <v>6</v>
      </c>
      <c r="C16" s="15">
        <f>'Table 1 Asset Inventory'!H16</f>
        <v>150</v>
      </c>
      <c r="D16" s="85" t="s">
        <v>6</v>
      </c>
      <c r="E16" s="10">
        <f t="shared" si="0"/>
        <v>0</v>
      </c>
      <c r="F16" s="10">
        <f t="shared" si="1"/>
        <v>150</v>
      </c>
    </row>
    <row r="17" spans="1:6" x14ac:dyDescent="0.2">
      <c r="A17" s="95" t="str">
        <f>'Table 1 Asset Inventory'!A17</f>
        <v>Septic Tank (272)</v>
      </c>
      <c r="B17" s="14">
        <f>'Table 1 Asset Inventory'!K17</f>
        <v>6</v>
      </c>
      <c r="C17" s="15">
        <f>'Table 1 Asset Inventory'!H17</f>
        <v>1500</v>
      </c>
      <c r="D17" s="111" t="s">
        <v>212</v>
      </c>
      <c r="E17" s="10">
        <f t="shared" si="0"/>
        <v>250</v>
      </c>
      <c r="F17" s="10">
        <f t="shared" si="1"/>
        <v>0</v>
      </c>
    </row>
    <row r="18" spans="1:6" x14ac:dyDescent="0.2">
      <c r="A18" s="95" t="str">
        <f>'Table 1 Asset Inventory'!A18</f>
        <v>Submersible Effluent Pump (272)</v>
      </c>
      <c r="B18" s="14">
        <f>'Table 1 Asset Inventory'!K18</f>
        <v>-19</v>
      </c>
      <c r="C18" s="15">
        <f>'Table 1 Asset Inventory'!H18</f>
        <v>950</v>
      </c>
      <c r="D18" s="111" t="s">
        <v>212</v>
      </c>
      <c r="E18" s="10">
        <f t="shared" si="0"/>
        <v>0</v>
      </c>
      <c r="F18" s="10">
        <f t="shared" si="1"/>
        <v>0</v>
      </c>
    </row>
    <row r="19" spans="1:6" x14ac:dyDescent="0.2">
      <c r="A19" s="95" t="str">
        <f>'Table 1 Asset Inventory'!A19</f>
        <v>Gate Valves (51)</v>
      </c>
      <c r="B19" s="14">
        <f>'Table 1 Asset Inventory'!K19</f>
        <v>-19</v>
      </c>
      <c r="C19" s="15">
        <f>'Table 1 Asset Inventory'!H19</f>
        <v>25</v>
      </c>
      <c r="D19" s="85" t="s">
        <v>6</v>
      </c>
      <c r="E19" s="10">
        <f t="shared" si="0"/>
        <v>0</v>
      </c>
      <c r="F19" s="10">
        <f t="shared" si="1"/>
        <v>0</v>
      </c>
    </row>
    <row r="20" spans="1:6" x14ac:dyDescent="0.2">
      <c r="A20" s="95" t="str">
        <f>'Table 1 Asset Inventory'!A20</f>
        <v>Ball Valves (372)</v>
      </c>
      <c r="B20" s="14">
        <f>'Table 1 Asset Inventory'!K20</f>
        <v>-19</v>
      </c>
      <c r="C20" s="15">
        <f>'Table 1 Asset Inventory'!H20</f>
        <v>25</v>
      </c>
      <c r="D20" s="85" t="s">
        <v>6</v>
      </c>
      <c r="E20" s="10">
        <f t="shared" si="0"/>
        <v>0</v>
      </c>
      <c r="F20" s="10">
        <f t="shared" si="1"/>
        <v>0</v>
      </c>
    </row>
    <row r="21" spans="1:6" x14ac:dyDescent="0.2">
      <c r="A21" s="95" t="str">
        <f>'Table 1 Asset Inventory'!A21</f>
        <v>Check Valves (286)</v>
      </c>
      <c r="B21" s="14">
        <f>'Table 1 Asset Inventory'!K21</f>
        <v>-39</v>
      </c>
      <c r="C21" s="15">
        <f>'Table 1 Asset Inventory'!H21</f>
        <v>25</v>
      </c>
      <c r="D21" s="85" t="s">
        <v>6</v>
      </c>
      <c r="E21" s="10">
        <f t="shared" si="0"/>
        <v>0</v>
      </c>
      <c r="F21" s="10">
        <f t="shared" si="1"/>
        <v>0</v>
      </c>
    </row>
    <row r="22" spans="1:6" x14ac:dyDescent="0.2">
      <c r="A22" s="95" t="str">
        <f>'Table 1 Asset Inventory'!A22</f>
        <v>Air Relief Valve Assembly (23)</v>
      </c>
      <c r="B22" s="14">
        <f>'Table 1 Asset Inventory'!K22</f>
        <v>-34</v>
      </c>
      <c r="C22" s="15">
        <f>'Table 1 Asset Inventory'!H22</f>
        <v>400</v>
      </c>
      <c r="D22" s="111" t="s">
        <v>212</v>
      </c>
      <c r="E22" s="10">
        <f t="shared" si="0"/>
        <v>0</v>
      </c>
      <c r="F22" s="10">
        <f t="shared" si="1"/>
        <v>0</v>
      </c>
    </row>
    <row r="23" spans="1:6" x14ac:dyDescent="0.2">
      <c r="A23" s="95" t="str">
        <f>'Table 1 Asset Inventory'!A23</f>
        <v>Pipe laterals and mains</v>
      </c>
      <c r="B23" s="14">
        <f>'Table 1 Asset Inventory'!K23</f>
        <v>31</v>
      </c>
      <c r="C23" s="15">
        <f>'Table 1 Asset Inventory'!H23</f>
        <v>598920</v>
      </c>
      <c r="D23" s="85" t="s">
        <v>6</v>
      </c>
      <c r="E23" s="10">
        <f t="shared" si="0"/>
        <v>0</v>
      </c>
      <c r="F23" s="10">
        <f t="shared" si="1"/>
        <v>598920</v>
      </c>
    </row>
    <row r="24" spans="1:6" x14ac:dyDescent="0.2">
      <c r="A24" s="95" t="str">
        <f>'Table 1 Asset Inventory'!A24</f>
        <v>Vacuum Pumper Truck</v>
      </c>
      <c r="B24" s="14">
        <f>'Table 1 Asset Inventory'!K24</f>
        <v>-34</v>
      </c>
      <c r="C24" s="15">
        <f>'Table 1 Asset Inventory'!H24</f>
        <v>100000</v>
      </c>
      <c r="D24" s="85" t="s">
        <v>6</v>
      </c>
      <c r="E24" s="10">
        <f t="shared" si="0"/>
        <v>0</v>
      </c>
      <c r="F24" s="10">
        <f t="shared" si="1"/>
        <v>0</v>
      </c>
    </row>
    <row r="25" spans="1:6" x14ac:dyDescent="0.2">
      <c r="A25" s="130" t="s">
        <v>25</v>
      </c>
      <c r="B25" s="131"/>
      <c r="C25" s="131"/>
      <c r="D25" s="131"/>
      <c r="E25" s="131"/>
      <c r="F25" s="132"/>
    </row>
    <row r="26" spans="1:6" x14ac:dyDescent="0.2">
      <c r="A26" s="13" t="str">
        <f>'Table 1 Asset Inventory'!A29</f>
        <v>Grit Removal Manhole</v>
      </c>
      <c r="B26" s="14">
        <f>'Table 1 Asset Inventory'!K29</f>
        <v>-2</v>
      </c>
      <c r="C26" s="15">
        <f>'Table 1 Asset Inventory'!H29</f>
        <v>5000</v>
      </c>
      <c r="D26" s="96" t="s">
        <v>6</v>
      </c>
      <c r="E26" s="10">
        <f>IF(B26&gt;0,IF(D26="R",C26/B26,),)</f>
        <v>0</v>
      </c>
      <c r="F26" s="10">
        <f t="shared" si="1"/>
        <v>0</v>
      </c>
    </row>
    <row r="27" spans="1:6" x14ac:dyDescent="0.2">
      <c r="A27" s="13" t="str">
        <f>'Table 1 Asset Inventory'!A30</f>
        <v>Channel Grinder Manhole</v>
      </c>
      <c r="B27" s="14">
        <f>'Table 1 Asset Inventory'!K30</f>
        <v>-2</v>
      </c>
      <c r="C27" s="15">
        <f>'Table 1 Asset Inventory'!H30</f>
        <v>5000</v>
      </c>
      <c r="D27" s="96" t="s">
        <v>6</v>
      </c>
      <c r="E27" s="10">
        <f t="shared" ref="E27:E40" si="2">IF(B27&gt;0,IF(D27="R",C27/B27,),)</f>
        <v>0</v>
      </c>
      <c r="F27" s="10">
        <f t="shared" si="1"/>
        <v>0</v>
      </c>
    </row>
    <row r="28" spans="1:6" x14ac:dyDescent="0.2">
      <c r="A28" s="13" t="str">
        <f>'Table 1 Asset Inventory'!A31</f>
        <v>Channel Grinder</v>
      </c>
      <c r="B28" s="14">
        <f>'Table 1 Asset Inventory'!K31</f>
        <v>-17</v>
      </c>
      <c r="C28" s="15">
        <f>'Table 1 Asset Inventory'!H31</f>
        <v>1000</v>
      </c>
      <c r="D28" s="96" t="s">
        <v>6</v>
      </c>
      <c r="E28" s="10">
        <f t="shared" si="2"/>
        <v>0</v>
      </c>
      <c r="F28" s="10">
        <f t="shared" si="1"/>
        <v>0</v>
      </c>
    </row>
    <row r="29" spans="1:6" x14ac:dyDescent="0.2">
      <c r="A29" s="13" t="str">
        <f>'Table 1 Asset Inventory'!A32</f>
        <v>Influent Metering Manhole</v>
      </c>
      <c r="B29" s="14">
        <f>'Table 1 Asset Inventory'!K32</f>
        <v>-2</v>
      </c>
      <c r="C29" s="15">
        <f>'Table 1 Asset Inventory'!H32</f>
        <v>5000</v>
      </c>
      <c r="D29" s="96" t="s">
        <v>6</v>
      </c>
      <c r="E29" s="10">
        <f t="shared" si="2"/>
        <v>0</v>
      </c>
      <c r="F29" s="10">
        <f t="shared" si="1"/>
        <v>0</v>
      </c>
    </row>
    <row r="30" spans="1:6" x14ac:dyDescent="0.2">
      <c r="A30" s="13" t="str">
        <f>'Table 1 Asset Inventory'!A33</f>
        <v>Wet Well</v>
      </c>
      <c r="B30" s="14">
        <f>'Table 1 Asset Inventory'!K33</f>
        <v>-2</v>
      </c>
      <c r="C30" s="15">
        <f>'Table 1 Asset Inventory'!H33</f>
        <v>110000</v>
      </c>
      <c r="D30" s="96" t="s">
        <v>6</v>
      </c>
      <c r="E30" s="10">
        <f t="shared" si="2"/>
        <v>0</v>
      </c>
      <c r="F30" s="10">
        <f t="shared" si="1"/>
        <v>0</v>
      </c>
    </row>
    <row r="31" spans="1:6" x14ac:dyDescent="0.2">
      <c r="A31" s="13" t="str">
        <f>'Table 1 Asset Inventory'!A34</f>
        <v>Pump Station Vault Piping, Valves, Fittings, and Appurtenances</v>
      </c>
      <c r="B31" s="14">
        <f>'Table 1 Asset Inventory'!K34</f>
        <v>-2</v>
      </c>
      <c r="C31" s="15">
        <f>'Table 1 Asset Inventory'!H34</f>
        <v>100000</v>
      </c>
      <c r="D31" s="96"/>
      <c r="E31" s="10"/>
      <c r="F31" s="10"/>
    </row>
    <row r="32" spans="1:6" x14ac:dyDescent="0.2">
      <c r="A32" s="13" t="str">
        <f>'Table 1 Asset Inventory'!A35</f>
        <v>Emergency Propane Generator</v>
      </c>
      <c r="B32" s="14">
        <f>'Table 1 Asset Inventory'!K35</f>
        <v>-7</v>
      </c>
      <c r="C32" s="15">
        <f>'Table 1 Asset Inventory'!H35</f>
        <v>100000</v>
      </c>
      <c r="D32" s="96" t="s">
        <v>6</v>
      </c>
      <c r="E32" s="10">
        <f t="shared" si="2"/>
        <v>0</v>
      </c>
      <c r="F32" s="10">
        <f t="shared" si="1"/>
        <v>0</v>
      </c>
    </row>
    <row r="33" spans="1:6" x14ac:dyDescent="0.2">
      <c r="A33" s="13" t="str">
        <f>'Table 1 Asset Inventory'!A36</f>
        <v>Aerator Motor (2)</v>
      </c>
      <c r="B33" s="14">
        <f>'Table 1 Asset Inventory'!K36</f>
        <v>3</v>
      </c>
      <c r="C33" s="15">
        <f>'Table 1 Asset Inventory'!H36</f>
        <v>4500</v>
      </c>
      <c r="D33" s="96" t="s">
        <v>212</v>
      </c>
      <c r="E33" s="10">
        <f t="shared" ref="E33" si="3">IF(B33&gt;0,IF(D33="R",C33/B33,),)</f>
        <v>1500</v>
      </c>
      <c r="F33" s="10">
        <f t="shared" ref="F33" si="4">IF(B33&gt;0,IF(D33="C",C33,),)</f>
        <v>0</v>
      </c>
    </row>
    <row r="34" spans="1:6" x14ac:dyDescent="0.2">
      <c r="A34" s="13" t="str">
        <f>'Table 1 Asset Inventory'!A37</f>
        <v>Ozone Generator</v>
      </c>
      <c r="B34" s="14">
        <f>'Table 1 Asset Inventory'!K37</f>
        <v>-2</v>
      </c>
      <c r="C34" s="15">
        <f>'Table 1 Asset Inventory'!H37</f>
        <v>850</v>
      </c>
      <c r="D34" s="96" t="s">
        <v>6</v>
      </c>
      <c r="E34" s="10">
        <f t="shared" si="2"/>
        <v>0</v>
      </c>
      <c r="F34" s="10">
        <f t="shared" si="1"/>
        <v>0</v>
      </c>
    </row>
    <row r="35" spans="1:6" x14ac:dyDescent="0.2">
      <c r="A35" s="13" t="str">
        <f>'Table 1 Asset Inventory'!A38</f>
        <v>Aerated Lagoon Liner (2)</v>
      </c>
      <c r="B35" s="14">
        <f>'Table 1 Asset Inventory'!K38</f>
        <v>-2</v>
      </c>
      <c r="C35" s="15">
        <f>'Table 1 Asset Inventory'!H38</f>
        <v>200000</v>
      </c>
      <c r="D35" s="96" t="s">
        <v>6</v>
      </c>
      <c r="E35" s="10">
        <f t="shared" si="2"/>
        <v>0</v>
      </c>
      <c r="F35" s="10">
        <f t="shared" si="1"/>
        <v>0</v>
      </c>
    </row>
    <row r="36" spans="1:6" x14ac:dyDescent="0.2">
      <c r="A36" s="13" t="str">
        <f>'Table 1 Asset Inventory'!A39</f>
        <v>Distribution Structures (3)</v>
      </c>
      <c r="B36" s="14">
        <f>'Table 1 Asset Inventory'!K39</f>
        <v>-2</v>
      </c>
      <c r="C36" s="15">
        <f>'Table 1 Asset Inventory'!H39</f>
        <v>100000</v>
      </c>
      <c r="D36" s="96" t="s">
        <v>6</v>
      </c>
      <c r="E36" s="10">
        <f t="shared" si="2"/>
        <v>0</v>
      </c>
      <c r="F36" s="10">
        <f t="shared" si="1"/>
        <v>0</v>
      </c>
    </row>
    <row r="37" spans="1:6" x14ac:dyDescent="0.2">
      <c r="A37" s="13" t="str">
        <f>'Table 1 Asset Inventory'!A40</f>
        <v>Free Water Suface Wetland Liner (3)</v>
      </c>
      <c r="B37" s="14">
        <f>'Table 1 Asset Inventory'!K40</f>
        <v>-2</v>
      </c>
      <c r="C37" s="15">
        <f>'Table 1 Asset Inventory'!H40</f>
        <v>200000</v>
      </c>
      <c r="D37" s="96" t="s">
        <v>6</v>
      </c>
      <c r="E37" s="10">
        <f t="shared" si="2"/>
        <v>0</v>
      </c>
      <c r="F37" s="10">
        <f t="shared" si="1"/>
        <v>0</v>
      </c>
    </row>
    <row r="38" spans="1:6" x14ac:dyDescent="0.2">
      <c r="A38" s="13" t="str">
        <f>'Table 1 Asset Inventory'!A41</f>
        <v>Influent/Effuent Flow Meters (2)</v>
      </c>
      <c r="B38" s="14">
        <f>'Table 1 Asset Inventory'!K41</f>
        <v>-2</v>
      </c>
      <c r="C38" s="15">
        <f>'Table 1 Asset Inventory'!H41</f>
        <v>5000</v>
      </c>
      <c r="D38" s="96" t="s">
        <v>6</v>
      </c>
      <c r="E38" s="10">
        <f t="shared" si="2"/>
        <v>0</v>
      </c>
      <c r="F38" s="10">
        <f t="shared" si="1"/>
        <v>0</v>
      </c>
    </row>
    <row r="39" spans="1:6" x14ac:dyDescent="0.2">
      <c r="A39" s="13" t="str">
        <f>'Table 1 Asset Inventory'!A42</f>
        <v>Security Fencing</v>
      </c>
      <c r="B39" s="14">
        <f>'Table 1 Asset Inventory'!K42</f>
        <v>-12</v>
      </c>
      <c r="C39" s="15">
        <f>'Table 1 Asset Inventory'!H42</f>
        <v>270000</v>
      </c>
      <c r="D39" s="96" t="s">
        <v>6</v>
      </c>
      <c r="E39" s="10">
        <f t="shared" si="2"/>
        <v>0</v>
      </c>
      <c r="F39" s="10">
        <f t="shared" si="1"/>
        <v>0</v>
      </c>
    </row>
    <row r="40" spans="1:6" x14ac:dyDescent="0.2">
      <c r="A40" s="13" t="str">
        <f>'Table 1 Asset Inventory'!A43</f>
        <v>Groundwater Monitoring Wells</v>
      </c>
      <c r="B40" s="14">
        <f>'Table 1 Asset Inventory'!K43</f>
        <v>23</v>
      </c>
      <c r="C40" s="15">
        <f>'Table 1 Asset Inventory'!H43</f>
        <v>500</v>
      </c>
      <c r="D40" s="96" t="s">
        <v>6</v>
      </c>
      <c r="E40" s="10">
        <f t="shared" si="2"/>
        <v>0</v>
      </c>
      <c r="F40" s="10">
        <f t="shared" si="1"/>
        <v>500</v>
      </c>
    </row>
    <row r="41" spans="1:6" x14ac:dyDescent="0.2">
      <c r="A41" s="13" t="str">
        <f>'Table 1 Asset Inventory'!A44</f>
        <v>Propane Tank</v>
      </c>
      <c r="B41" s="14">
        <f>'Table 1 Asset Inventory'!K44</f>
        <v>17</v>
      </c>
      <c r="C41" s="15">
        <f>'Table 1 Asset Inventory'!H44</f>
        <v>0</v>
      </c>
      <c r="D41" s="96" t="s">
        <v>6</v>
      </c>
      <c r="E41" s="10">
        <f t="shared" ref="E41:E42" si="5">IF(B41&gt;0,IF(D41="R",C41/B41,),)</f>
        <v>0</v>
      </c>
      <c r="F41" s="10">
        <f t="shared" ref="F41:F42" si="6">IF(B41&gt;0,IF(D41="C",C41,),)</f>
        <v>0</v>
      </c>
    </row>
    <row r="42" spans="1:6" x14ac:dyDescent="0.2">
      <c r="A42" s="13" t="str">
        <f>'Table 1 Asset Inventory'!A45</f>
        <v>Odor Control System</v>
      </c>
      <c r="B42" s="14">
        <f>'Table 1 Asset Inventory'!K45</f>
        <v>-7</v>
      </c>
      <c r="C42" s="15">
        <f>'Table 1 Asset Inventory'!H45</f>
        <v>10000</v>
      </c>
      <c r="D42" s="96" t="s">
        <v>6</v>
      </c>
      <c r="E42" s="10">
        <f t="shared" si="5"/>
        <v>0</v>
      </c>
      <c r="F42" s="10">
        <f t="shared" si="6"/>
        <v>0</v>
      </c>
    </row>
    <row r="43" spans="1:6" x14ac:dyDescent="0.2">
      <c r="A43" s="72" t="s">
        <v>64</v>
      </c>
      <c r="B43" s="56"/>
      <c r="C43" s="73"/>
      <c r="D43" s="73"/>
      <c r="E43" s="74">
        <f>SUM(E13:E42)</f>
        <v>1781.25</v>
      </c>
      <c r="F43" s="74"/>
    </row>
    <row r="44" spans="1:6" ht="13.5" thickBot="1" x14ac:dyDescent="0.25">
      <c r="A44" s="68" t="s">
        <v>93</v>
      </c>
      <c r="B44" s="69"/>
      <c r="C44" s="70"/>
      <c r="D44" s="70"/>
      <c r="E44" s="71"/>
      <c r="F44" s="71">
        <f>SUM(F15:F42)</f>
        <v>599570</v>
      </c>
    </row>
    <row r="45" spans="1:6" x14ac:dyDescent="0.2">
      <c r="E45" s="43"/>
      <c r="F45" s="43"/>
    </row>
  </sheetData>
  <mergeCells count="3">
    <mergeCell ref="C4:F10"/>
    <mergeCell ref="A14:F14"/>
    <mergeCell ref="A25:F25"/>
  </mergeCells>
  <phoneticPr fontId="4" type="noConversion"/>
  <pageMargins left="0.75" right="0.75" top="1" bottom="1" header="0.5" footer="0.5"/>
  <pageSetup scale="58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G80"/>
  <sheetViews>
    <sheetView zoomScaleNormal="100" zoomScaleSheetLayoutView="130" workbookViewId="0">
      <selection activeCell="A16" sqref="A16"/>
    </sheetView>
  </sheetViews>
  <sheetFormatPr defaultColWidth="18.5703125" defaultRowHeight="12.75" x14ac:dyDescent="0.2"/>
  <cols>
    <col min="1" max="1" width="69" style="5" bestFit="1" customWidth="1"/>
    <col min="2" max="2" width="17.140625" style="3" customWidth="1"/>
    <col min="3" max="6" width="17.140625" style="2" customWidth="1"/>
  </cols>
  <sheetData>
    <row r="1" spans="1:7" ht="18" x14ac:dyDescent="0.25">
      <c r="A1" s="4" t="s">
        <v>113</v>
      </c>
      <c r="B1" s="4" t="s">
        <v>30</v>
      </c>
    </row>
    <row r="3" spans="1:7" x14ac:dyDescent="0.2">
      <c r="A3" s="82" t="s">
        <v>76</v>
      </c>
      <c r="C3" s="82" t="s">
        <v>94</v>
      </c>
    </row>
    <row r="4" spans="1:7" ht="12.75" customHeight="1" x14ac:dyDescent="0.2">
      <c r="A4" s="57" t="s">
        <v>101</v>
      </c>
      <c r="C4" s="139" t="s">
        <v>103</v>
      </c>
      <c r="D4" s="140"/>
      <c r="E4" s="140"/>
      <c r="F4" s="141"/>
    </row>
    <row r="5" spans="1:7" ht="12.75" customHeight="1" x14ac:dyDescent="0.2">
      <c r="A5" s="49" t="s">
        <v>66</v>
      </c>
      <c r="C5" s="142"/>
      <c r="D5" s="143"/>
      <c r="E5" s="143"/>
      <c r="F5" s="144"/>
    </row>
    <row r="6" spans="1:7" ht="12.75" customHeight="1" x14ac:dyDescent="0.2">
      <c r="A6" s="49" t="s">
        <v>65</v>
      </c>
      <c r="C6" s="142" t="s">
        <v>104</v>
      </c>
      <c r="D6" s="143"/>
      <c r="E6" s="143"/>
      <c r="F6" s="144"/>
    </row>
    <row r="7" spans="1:7" ht="25.5" customHeight="1" x14ac:dyDescent="0.2">
      <c r="A7" s="49" t="s">
        <v>98</v>
      </c>
      <c r="C7" s="142"/>
      <c r="D7" s="143"/>
      <c r="E7" s="143"/>
      <c r="F7" s="144"/>
    </row>
    <row r="8" spans="1:7" ht="25.5" x14ac:dyDescent="0.2">
      <c r="A8" s="49" t="s">
        <v>95</v>
      </c>
      <c r="C8" s="133" t="s">
        <v>102</v>
      </c>
      <c r="D8" s="134"/>
      <c r="E8" s="134"/>
      <c r="F8" s="135"/>
    </row>
    <row r="9" spans="1:7" x14ac:dyDescent="0.2">
      <c r="A9" s="58" t="s">
        <v>96</v>
      </c>
      <c r="C9" s="133"/>
      <c r="D9" s="134"/>
      <c r="E9" s="134"/>
      <c r="F9" s="135"/>
    </row>
    <row r="10" spans="1:7" x14ac:dyDescent="0.2">
      <c r="A10" s="59" t="s">
        <v>97</v>
      </c>
      <c r="B10" s="60"/>
      <c r="C10" s="136"/>
      <c r="D10" s="137"/>
      <c r="E10" s="137"/>
      <c r="F10" s="138"/>
      <c r="G10" s="61"/>
    </row>
    <row r="11" spans="1:7" x14ac:dyDescent="0.2">
      <c r="B11" s="51"/>
      <c r="C11" s="51"/>
      <c r="D11" s="51"/>
      <c r="E11" s="51"/>
      <c r="F11" s="51"/>
      <c r="G11" s="51"/>
    </row>
    <row r="12" spans="1:7" x14ac:dyDescent="0.2">
      <c r="A12" s="7" t="s">
        <v>8</v>
      </c>
      <c r="B12" s="8" t="s">
        <v>7</v>
      </c>
      <c r="C12" s="9" t="s">
        <v>6</v>
      </c>
      <c r="D12" s="9" t="s">
        <v>11</v>
      </c>
      <c r="E12" s="9" t="s">
        <v>77</v>
      </c>
      <c r="F12" s="9" t="s">
        <v>78</v>
      </c>
    </row>
    <row r="13" spans="1:7" s="6" customFormat="1" ht="38.25" x14ac:dyDescent="0.2">
      <c r="A13" s="7" t="s">
        <v>0</v>
      </c>
      <c r="B13" s="11" t="s">
        <v>2</v>
      </c>
      <c r="C13" s="9" t="s">
        <v>1</v>
      </c>
      <c r="D13" s="12" t="s">
        <v>91</v>
      </c>
      <c r="E13" s="12" t="s">
        <v>3</v>
      </c>
      <c r="F13" s="12" t="s">
        <v>92</v>
      </c>
    </row>
    <row r="14" spans="1:7" s="6" customFormat="1" x14ac:dyDescent="0.2">
      <c r="A14" s="127" t="s">
        <v>174</v>
      </c>
      <c r="B14" s="128"/>
      <c r="C14" s="128"/>
      <c r="D14" s="128"/>
      <c r="E14" s="128"/>
      <c r="F14" s="129"/>
    </row>
    <row r="15" spans="1:7" s="6" customFormat="1" x14ac:dyDescent="0.2">
      <c r="A15" s="95" t="s">
        <v>213</v>
      </c>
      <c r="B15" s="14">
        <v>5</v>
      </c>
      <c r="C15" s="15">
        <v>110000</v>
      </c>
      <c r="D15" s="96" t="s">
        <v>6</v>
      </c>
      <c r="E15" s="10">
        <f>IF(C15&gt;0,IF(D15="R",C15/B15,),)</f>
        <v>0</v>
      </c>
      <c r="F15" s="10">
        <f>IF(C15&gt;0,IF(D15="C",C15,),)</f>
        <v>110000</v>
      </c>
    </row>
    <row r="16" spans="1:7" s="6" customFormat="1" x14ac:dyDescent="0.2">
      <c r="A16" s="95" t="s">
        <v>175</v>
      </c>
      <c r="B16" s="14">
        <v>5</v>
      </c>
      <c r="C16" s="15">
        <v>25000</v>
      </c>
      <c r="D16" s="96" t="s">
        <v>6</v>
      </c>
      <c r="E16" s="10">
        <f>IF(C16&gt;0,IF(D16="R",C16/B16,),)</f>
        <v>0</v>
      </c>
      <c r="F16" s="10">
        <f>IF(C16&gt;0,IF(D16="C",C16,),)</f>
        <v>25000</v>
      </c>
    </row>
    <row r="17" spans="1:6" s="6" customFormat="1" x14ac:dyDescent="0.2">
      <c r="A17" s="95" t="s">
        <v>214</v>
      </c>
      <c r="B17" s="14">
        <v>5</v>
      </c>
      <c r="C17" s="15">
        <v>25000</v>
      </c>
      <c r="D17" s="96" t="s">
        <v>6</v>
      </c>
      <c r="E17" s="10">
        <f>IF(C17&gt;0,IF(D17="R",C17/B17,),)</f>
        <v>0</v>
      </c>
      <c r="F17" s="10">
        <f>IF(C17&gt;0,IF(D17="C",C17,),)</f>
        <v>25000</v>
      </c>
    </row>
    <row r="18" spans="1:6" s="6" customFormat="1" x14ac:dyDescent="0.2">
      <c r="A18" s="95" t="s">
        <v>215</v>
      </c>
      <c r="B18" s="14">
        <v>5</v>
      </c>
      <c r="C18" s="15">
        <v>25000</v>
      </c>
      <c r="D18" s="96" t="s">
        <v>6</v>
      </c>
      <c r="E18" s="10">
        <f>IF(C18&gt;0,IF(D18="R",C18/B18,),)</f>
        <v>0</v>
      </c>
      <c r="F18" s="10">
        <f>IF(C18&gt;0,IF(D18="C",C18,),)</f>
        <v>25000</v>
      </c>
    </row>
    <row r="19" spans="1:6" x14ac:dyDescent="0.2">
      <c r="A19" s="127" t="s">
        <v>176</v>
      </c>
      <c r="B19" s="128"/>
      <c r="C19" s="128"/>
      <c r="D19" s="128"/>
      <c r="E19" s="128"/>
      <c r="F19" s="129"/>
    </row>
    <row r="20" spans="1:6" x14ac:dyDescent="0.2">
      <c r="A20" s="95" t="s">
        <v>177</v>
      </c>
      <c r="B20" s="14">
        <v>5</v>
      </c>
      <c r="C20" s="15">
        <v>10000</v>
      </c>
      <c r="D20" s="96" t="s">
        <v>6</v>
      </c>
      <c r="E20" s="10">
        <f t="shared" ref="E20:E77" si="0">IF(C20&gt;0,IF(D20="R",C20/B20,),)</f>
        <v>0</v>
      </c>
      <c r="F20" s="10">
        <f t="shared" ref="F20:F77" si="1">IF(C20&gt;0,IF(D20="C",C20,),)</f>
        <v>10000</v>
      </c>
    </row>
    <row r="21" spans="1:6" x14ac:dyDescent="0.2">
      <c r="A21" s="95" t="s">
        <v>178</v>
      </c>
      <c r="B21" s="14">
        <v>5</v>
      </c>
      <c r="C21" s="15">
        <v>10000</v>
      </c>
      <c r="D21" s="96" t="s">
        <v>6</v>
      </c>
      <c r="E21" s="10">
        <f t="shared" si="0"/>
        <v>0</v>
      </c>
      <c r="F21" s="10">
        <f t="shared" si="1"/>
        <v>10000</v>
      </c>
    </row>
    <row r="22" spans="1:6" x14ac:dyDescent="0.2">
      <c r="A22" s="95" t="s">
        <v>216</v>
      </c>
      <c r="B22" s="14">
        <v>5</v>
      </c>
      <c r="C22" s="15">
        <v>10000</v>
      </c>
      <c r="D22" s="96" t="s">
        <v>6</v>
      </c>
      <c r="E22" s="10">
        <f t="shared" si="0"/>
        <v>0</v>
      </c>
      <c r="F22" s="10">
        <f t="shared" si="1"/>
        <v>10000</v>
      </c>
    </row>
    <row r="23" spans="1:6" x14ac:dyDescent="0.2">
      <c r="A23" s="95" t="s">
        <v>179</v>
      </c>
      <c r="B23" s="14">
        <v>5</v>
      </c>
      <c r="C23" s="15">
        <v>15000</v>
      </c>
      <c r="D23" s="96" t="s">
        <v>6</v>
      </c>
      <c r="E23" s="10">
        <f t="shared" ref="E23:E27" si="2">IF(C23&gt;0,IF(D23="R",C23/B23,),)</f>
        <v>0</v>
      </c>
      <c r="F23" s="10">
        <f t="shared" ref="F23:F27" si="3">IF(C23&gt;0,IF(D23="C",C23,),)</f>
        <v>15000</v>
      </c>
    </row>
    <row r="24" spans="1:6" x14ac:dyDescent="0.2">
      <c r="A24" s="95" t="s">
        <v>180</v>
      </c>
      <c r="B24" s="14">
        <v>5</v>
      </c>
      <c r="C24" s="15">
        <v>5000</v>
      </c>
      <c r="D24" s="96" t="s">
        <v>6</v>
      </c>
      <c r="E24" s="10">
        <f t="shared" si="2"/>
        <v>0</v>
      </c>
      <c r="F24" s="10">
        <f t="shared" si="3"/>
        <v>5000</v>
      </c>
    </row>
    <row r="25" spans="1:6" x14ac:dyDescent="0.2">
      <c r="A25" s="127" t="s">
        <v>182</v>
      </c>
      <c r="B25" s="128"/>
      <c r="C25" s="128"/>
      <c r="D25" s="128"/>
      <c r="E25" s="128"/>
      <c r="F25" s="129"/>
    </row>
    <row r="26" spans="1:6" x14ac:dyDescent="0.2">
      <c r="A26" s="95" t="s">
        <v>183</v>
      </c>
      <c r="B26" s="14">
        <v>5</v>
      </c>
      <c r="C26" s="15">
        <v>30000</v>
      </c>
      <c r="D26" s="96" t="s">
        <v>6</v>
      </c>
      <c r="E26" s="10">
        <f t="shared" si="2"/>
        <v>0</v>
      </c>
      <c r="F26" s="10">
        <f t="shared" si="3"/>
        <v>30000</v>
      </c>
    </row>
    <row r="27" spans="1:6" x14ac:dyDescent="0.2">
      <c r="A27" s="95" t="s">
        <v>184</v>
      </c>
      <c r="B27" s="14">
        <v>5</v>
      </c>
      <c r="C27" s="15">
        <v>20000</v>
      </c>
      <c r="D27" s="96" t="s">
        <v>6</v>
      </c>
      <c r="E27" s="10">
        <f t="shared" si="2"/>
        <v>0</v>
      </c>
      <c r="F27" s="10">
        <f t="shared" si="3"/>
        <v>20000</v>
      </c>
    </row>
    <row r="28" spans="1:6" x14ac:dyDescent="0.2">
      <c r="A28" s="95" t="s">
        <v>217</v>
      </c>
      <c r="B28" s="14">
        <v>5</v>
      </c>
      <c r="C28" s="15">
        <v>20000</v>
      </c>
      <c r="D28" s="96" t="s">
        <v>6</v>
      </c>
      <c r="E28" s="10">
        <f t="shared" si="0"/>
        <v>0</v>
      </c>
      <c r="F28" s="10">
        <f t="shared" si="1"/>
        <v>20000</v>
      </c>
    </row>
    <row r="29" spans="1:6" x14ac:dyDescent="0.2">
      <c r="A29" s="95" t="s">
        <v>218</v>
      </c>
      <c r="B29" s="14">
        <v>5</v>
      </c>
      <c r="C29" s="15">
        <v>3660</v>
      </c>
      <c r="D29" s="96" t="s">
        <v>6</v>
      </c>
      <c r="E29" s="10">
        <f t="shared" si="0"/>
        <v>0</v>
      </c>
      <c r="F29" s="10">
        <f t="shared" si="1"/>
        <v>3660</v>
      </c>
    </row>
    <row r="30" spans="1:6" x14ac:dyDescent="0.2">
      <c r="A30" s="95" t="s">
        <v>219</v>
      </c>
      <c r="B30" s="14">
        <v>5</v>
      </c>
      <c r="C30" s="15">
        <v>5652</v>
      </c>
      <c r="D30" s="96" t="s">
        <v>6</v>
      </c>
      <c r="E30" s="10">
        <f t="shared" si="0"/>
        <v>0</v>
      </c>
      <c r="F30" s="10">
        <f t="shared" si="1"/>
        <v>5652</v>
      </c>
    </row>
    <row r="31" spans="1:6" x14ac:dyDescent="0.2">
      <c r="A31" s="95" t="s">
        <v>220</v>
      </c>
      <c r="B31" s="14">
        <v>5</v>
      </c>
      <c r="C31" s="15">
        <v>5000</v>
      </c>
      <c r="D31" s="96" t="s">
        <v>6</v>
      </c>
      <c r="E31" s="10">
        <f>IF(C31&gt;0,IF(D31="R",C31/B31,),)</f>
        <v>0</v>
      </c>
      <c r="F31" s="10">
        <f>IF(C31&gt;0,IF(D31="C",C31,),)</f>
        <v>5000</v>
      </c>
    </row>
    <row r="32" spans="1:6" x14ac:dyDescent="0.2">
      <c r="A32" s="95" t="s">
        <v>185</v>
      </c>
      <c r="B32" s="14">
        <v>5</v>
      </c>
      <c r="C32" s="15">
        <v>25000</v>
      </c>
      <c r="D32" s="96" t="s">
        <v>6</v>
      </c>
      <c r="E32" s="10">
        <f>IF(C32&gt;0,IF(D32="R",C32/B32,),)</f>
        <v>0</v>
      </c>
      <c r="F32" s="10">
        <f>IF(C32&gt;0,IF(D32="C",C32,),)</f>
        <v>25000</v>
      </c>
    </row>
    <row r="33" spans="1:6" x14ac:dyDescent="0.2">
      <c r="A33" s="95" t="s">
        <v>221</v>
      </c>
      <c r="B33" s="14">
        <v>5</v>
      </c>
      <c r="C33" s="15">
        <v>10000</v>
      </c>
      <c r="D33" s="96" t="s">
        <v>6</v>
      </c>
      <c r="E33" s="10">
        <f t="shared" si="0"/>
        <v>0</v>
      </c>
      <c r="F33" s="10">
        <f t="shared" si="1"/>
        <v>10000</v>
      </c>
    </row>
    <row r="34" spans="1:6" x14ac:dyDescent="0.2">
      <c r="A34" s="95" t="s">
        <v>222</v>
      </c>
      <c r="B34" s="14">
        <v>5</v>
      </c>
      <c r="C34" s="15">
        <v>200000</v>
      </c>
      <c r="D34" s="96" t="s">
        <v>6</v>
      </c>
      <c r="E34" s="10">
        <f t="shared" si="0"/>
        <v>0</v>
      </c>
      <c r="F34" s="10">
        <f t="shared" si="1"/>
        <v>200000</v>
      </c>
    </row>
    <row r="35" spans="1:6" x14ac:dyDescent="0.2">
      <c r="A35" s="95" t="s">
        <v>223</v>
      </c>
      <c r="B35" s="14">
        <v>5</v>
      </c>
      <c r="C35" s="15">
        <v>60000</v>
      </c>
      <c r="D35" s="96" t="s">
        <v>6</v>
      </c>
      <c r="E35" s="10">
        <f t="shared" si="0"/>
        <v>0</v>
      </c>
      <c r="F35" s="10">
        <f t="shared" si="1"/>
        <v>60000</v>
      </c>
    </row>
    <row r="36" spans="1:6" x14ac:dyDescent="0.2">
      <c r="A36" s="95" t="s">
        <v>224</v>
      </c>
      <c r="B36" s="14">
        <v>5</v>
      </c>
      <c r="C36" s="15">
        <v>5000</v>
      </c>
      <c r="D36" s="96" t="s">
        <v>6</v>
      </c>
      <c r="E36" s="10">
        <f t="shared" si="0"/>
        <v>0</v>
      </c>
      <c r="F36" s="10">
        <f t="shared" si="1"/>
        <v>5000</v>
      </c>
    </row>
    <row r="37" spans="1:6" x14ac:dyDescent="0.2">
      <c r="A37" s="95" t="s">
        <v>225</v>
      </c>
      <c r="B37" s="14">
        <v>5</v>
      </c>
      <c r="C37" s="15">
        <v>2405</v>
      </c>
      <c r="D37" s="96" t="s">
        <v>6</v>
      </c>
      <c r="E37" s="10">
        <f t="shared" si="0"/>
        <v>0</v>
      </c>
      <c r="F37" s="10">
        <f t="shared" si="1"/>
        <v>2405</v>
      </c>
    </row>
    <row r="38" spans="1:6" x14ac:dyDescent="0.2">
      <c r="A38" s="95" t="s">
        <v>226</v>
      </c>
      <c r="B38" s="14">
        <v>5</v>
      </c>
      <c r="C38" s="15">
        <v>5025</v>
      </c>
      <c r="D38" s="96" t="s">
        <v>6</v>
      </c>
      <c r="E38" s="10">
        <f t="shared" si="0"/>
        <v>0</v>
      </c>
      <c r="F38" s="10">
        <f t="shared" si="1"/>
        <v>5025</v>
      </c>
    </row>
    <row r="39" spans="1:6" x14ac:dyDescent="0.2">
      <c r="A39" s="95" t="s">
        <v>227</v>
      </c>
      <c r="B39" s="14">
        <v>5</v>
      </c>
      <c r="C39" s="15">
        <v>8500</v>
      </c>
      <c r="D39" s="96" t="s">
        <v>6</v>
      </c>
      <c r="E39" s="10">
        <f t="shared" si="0"/>
        <v>0</v>
      </c>
      <c r="F39" s="10">
        <f t="shared" si="1"/>
        <v>8500</v>
      </c>
    </row>
    <row r="40" spans="1:6" x14ac:dyDescent="0.2">
      <c r="A40" s="95" t="s">
        <v>228</v>
      </c>
      <c r="B40" s="14">
        <v>5</v>
      </c>
      <c r="C40" s="15">
        <v>240000</v>
      </c>
      <c r="D40" s="96" t="s">
        <v>6</v>
      </c>
      <c r="E40" s="10">
        <f t="shared" si="0"/>
        <v>0</v>
      </c>
      <c r="F40" s="10">
        <f t="shared" si="1"/>
        <v>240000</v>
      </c>
    </row>
    <row r="41" spans="1:6" x14ac:dyDescent="0.2">
      <c r="A41" s="95" t="s">
        <v>229</v>
      </c>
      <c r="B41" s="14">
        <v>5</v>
      </c>
      <c r="C41" s="15">
        <v>1600</v>
      </c>
      <c r="D41" s="96" t="s">
        <v>6</v>
      </c>
      <c r="E41" s="10">
        <f t="shared" si="0"/>
        <v>0</v>
      </c>
      <c r="F41" s="10">
        <f t="shared" si="1"/>
        <v>1600</v>
      </c>
    </row>
    <row r="42" spans="1:6" x14ac:dyDescent="0.2">
      <c r="A42" s="95" t="s">
        <v>230</v>
      </c>
      <c r="B42" s="14">
        <v>5</v>
      </c>
      <c r="C42" s="15">
        <v>2000</v>
      </c>
      <c r="D42" s="96" t="s">
        <v>6</v>
      </c>
      <c r="E42" s="10">
        <f t="shared" si="0"/>
        <v>0</v>
      </c>
      <c r="F42" s="10">
        <f t="shared" si="1"/>
        <v>2000</v>
      </c>
    </row>
    <row r="43" spans="1:6" x14ac:dyDescent="0.2">
      <c r="A43" s="95" t="s">
        <v>231</v>
      </c>
      <c r="B43" s="14">
        <v>5</v>
      </c>
      <c r="C43" s="15">
        <v>8000</v>
      </c>
      <c r="D43" s="96" t="s">
        <v>6</v>
      </c>
      <c r="E43" s="10">
        <f t="shared" si="0"/>
        <v>0</v>
      </c>
      <c r="F43" s="10">
        <f t="shared" si="1"/>
        <v>8000</v>
      </c>
    </row>
    <row r="44" spans="1:6" x14ac:dyDescent="0.2">
      <c r="A44" s="95" t="s">
        <v>232</v>
      </c>
      <c r="B44" s="14">
        <v>5</v>
      </c>
      <c r="C44" s="15">
        <v>3825</v>
      </c>
      <c r="D44" s="96" t="s">
        <v>6</v>
      </c>
      <c r="E44" s="10">
        <f t="shared" si="0"/>
        <v>0</v>
      </c>
      <c r="F44" s="10">
        <f t="shared" si="1"/>
        <v>3825</v>
      </c>
    </row>
    <row r="45" spans="1:6" x14ac:dyDescent="0.2">
      <c r="A45" s="95" t="s">
        <v>233</v>
      </c>
      <c r="B45" s="14">
        <v>5</v>
      </c>
      <c r="C45" s="15">
        <v>880</v>
      </c>
      <c r="D45" s="96" t="s">
        <v>6</v>
      </c>
      <c r="E45" s="10">
        <f t="shared" si="0"/>
        <v>0</v>
      </c>
      <c r="F45" s="10">
        <f t="shared" si="1"/>
        <v>880</v>
      </c>
    </row>
    <row r="46" spans="1:6" x14ac:dyDescent="0.2">
      <c r="A46" s="95" t="s">
        <v>234</v>
      </c>
      <c r="B46" s="14">
        <v>5</v>
      </c>
      <c r="C46" s="15">
        <v>3300</v>
      </c>
      <c r="D46" s="96" t="s">
        <v>6</v>
      </c>
      <c r="E46" s="10">
        <f t="shared" si="0"/>
        <v>0</v>
      </c>
      <c r="F46" s="10">
        <f t="shared" si="1"/>
        <v>3300</v>
      </c>
    </row>
    <row r="47" spans="1:6" x14ac:dyDescent="0.2">
      <c r="A47" s="95" t="s">
        <v>186</v>
      </c>
      <c r="B47" s="14">
        <v>5</v>
      </c>
      <c r="C47" s="15">
        <v>10000</v>
      </c>
      <c r="D47" s="96" t="s">
        <v>6</v>
      </c>
      <c r="E47" s="10">
        <f t="shared" si="0"/>
        <v>0</v>
      </c>
      <c r="F47" s="10">
        <f t="shared" si="1"/>
        <v>10000</v>
      </c>
    </row>
    <row r="48" spans="1:6" x14ac:dyDescent="0.2">
      <c r="A48" s="95" t="s">
        <v>235</v>
      </c>
      <c r="B48" s="14">
        <v>5</v>
      </c>
      <c r="C48" s="15">
        <v>65000</v>
      </c>
      <c r="D48" s="96" t="s">
        <v>6</v>
      </c>
      <c r="E48" s="10">
        <f t="shared" si="0"/>
        <v>0</v>
      </c>
      <c r="F48" s="10">
        <f t="shared" si="1"/>
        <v>65000</v>
      </c>
    </row>
    <row r="49" spans="1:6" x14ac:dyDescent="0.2">
      <c r="A49" s="95" t="s">
        <v>187</v>
      </c>
      <c r="B49" s="14">
        <v>5</v>
      </c>
      <c r="C49" s="15">
        <v>50000</v>
      </c>
      <c r="D49" s="96" t="s">
        <v>6</v>
      </c>
      <c r="E49" s="10">
        <f t="shared" si="0"/>
        <v>0</v>
      </c>
      <c r="F49" s="10">
        <f t="shared" si="1"/>
        <v>50000</v>
      </c>
    </row>
    <row r="50" spans="1:6" x14ac:dyDescent="0.2">
      <c r="A50" s="95" t="s">
        <v>188</v>
      </c>
      <c r="B50" s="14">
        <v>5</v>
      </c>
      <c r="C50" s="15">
        <v>7000</v>
      </c>
      <c r="D50" s="96" t="s">
        <v>6</v>
      </c>
      <c r="E50" s="10">
        <f t="shared" si="0"/>
        <v>0</v>
      </c>
      <c r="F50" s="10">
        <f t="shared" si="1"/>
        <v>7000</v>
      </c>
    </row>
    <row r="51" spans="1:6" x14ac:dyDescent="0.2">
      <c r="A51" s="95" t="s">
        <v>189</v>
      </c>
      <c r="B51" s="14">
        <v>5</v>
      </c>
      <c r="C51" s="15">
        <v>30000</v>
      </c>
      <c r="D51" s="96" t="s">
        <v>6</v>
      </c>
      <c r="E51" s="10">
        <f t="shared" si="0"/>
        <v>0</v>
      </c>
      <c r="F51" s="10">
        <f t="shared" si="1"/>
        <v>30000</v>
      </c>
    </row>
    <row r="52" spans="1:6" x14ac:dyDescent="0.2">
      <c r="A52" s="95" t="s">
        <v>236</v>
      </c>
      <c r="B52" s="14">
        <v>5</v>
      </c>
      <c r="C52" s="15">
        <v>25000</v>
      </c>
      <c r="D52" s="96" t="s">
        <v>6</v>
      </c>
      <c r="E52" s="10">
        <f t="shared" si="0"/>
        <v>0</v>
      </c>
      <c r="F52" s="10">
        <f t="shared" si="1"/>
        <v>25000</v>
      </c>
    </row>
    <row r="53" spans="1:6" x14ac:dyDescent="0.2">
      <c r="A53" s="95" t="s">
        <v>237</v>
      </c>
      <c r="B53" s="14">
        <v>5</v>
      </c>
      <c r="C53" s="15">
        <v>5000</v>
      </c>
      <c r="D53" s="96" t="s">
        <v>6</v>
      </c>
      <c r="E53" s="10">
        <f t="shared" si="0"/>
        <v>0</v>
      </c>
      <c r="F53" s="10">
        <f t="shared" si="1"/>
        <v>5000</v>
      </c>
    </row>
    <row r="54" spans="1:6" x14ac:dyDescent="0.2">
      <c r="A54" s="95" t="s">
        <v>190</v>
      </c>
      <c r="B54" s="14">
        <v>5</v>
      </c>
      <c r="C54" s="15">
        <v>40000</v>
      </c>
      <c r="D54" s="96" t="s">
        <v>6</v>
      </c>
      <c r="E54" s="10">
        <f t="shared" si="0"/>
        <v>0</v>
      </c>
      <c r="F54" s="10">
        <f t="shared" si="1"/>
        <v>40000</v>
      </c>
    </row>
    <row r="55" spans="1:6" x14ac:dyDescent="0.2">
      <c r="A55" s="95" t="s">
        <v>238</v>
      </c>
      <c r="B55" s="14">
        <v>5</v>
      </c>
      <c r="C55" s="15">
        <v>69000</v>
      </c>
      <c r="D55" s="96" t="s">
        <v>6</v>
      </c>
      <c r="E55" s="10">
        <f t="shared" si="0"/>
        <v>0</v>
      </c>
      <c r="F55" s="10">
        <f t="shared" si="1"/>
        <v>69000</v>
      </c>
    </row>
    <row r="56" spans="1:6" x14ac:dyDescent="0.2">
      <c r="A56" s="95" t="s">
        <v>191</v>
      </c>
      <c r="B56" s="14">
        <v>5</v>
      </c>
      <c r="C56" s="15">
        <v>150000</v>
      </c>
      <c r="D56" s="96" t="s">
        <v>6</v>
      </c>
      <c r="E56" s="10">
        <f t="shared" si="0"/>
        <v>0</v>
      </c>
      <c r="F56" s="10">
        <f t="shared" si="1"/>
        <v>150000</v>
      </c>
    </row>
    <row r="57" spans="1:6" x14ac:dyDescent="0.2">
      <c r="A57" s="95" t="s">
        <v>239</v>
      </c>
      <c r="B57" s="14">
        <v>5</v>
      </c>
      <c r="C57" s="15">
        <v>125000</v>
      </c>
      <c r="D57" s="96" t="s">
        <v>6</v>
      </c>
      <c r="E57" s="10">
        <f t="shared" si="0"/>
        <v>0</v>
      </c>
      <c r="F57" s="10">
        <f t="shared" si="1"/>
        <v>125000</v>
      </c>
    </row>
    <row r="58" spans="1:6" x14ac:dyDescent="0.2">
      <c r="A58" s="95" t="s">
        <v>240</v>
      </c>
      <c r="B58" s="14">
        <v>5</v>
      </c>
      <c r="C58" s="15">
        <v>90000</v>
      </c>
      <c r="D58" s="96" t="s">
        <v>6</v>
      </c>
      <c r="E58" s="10">
        <f t="shared" si="0"/>
        <v>0</v>
      </c>
      <c r="F58" s="10">
        <f t="shared" si="1"/>
        <v>90000</v>
      </c>
    </row>
    <row r="59" spans="1:6" x14ac:dyDescent="0.2">
      <c r="A59" s="95" t="s">
        <v>241</v>
      </c>
      <c r="B59" s="14">
        <v>5</v>
      </c>
      <c r="C59" s="15">
        <v>5000</v>
      </c>
      <c r="D59" s="96" t="s">
        <v>6</v>
      </c>
      <c r="E59" s="10">
        <f t="shared" si="0"/>
        <v>0</v>
      </c>
      <c r="F59" s="10">
        <f t="shared" si="1"/>
        <v>5000</v>
      </c>
    </row>
    <row r="60" spans="1:6" x14ac:dyDescent="0.2">
      <c r="A60" s="127" t="s">
        <v>192</v>
      </c>
      <c r="B60" s="128"/>
      <c r="C60" s="128"/>
      <c r="D60" s="128"/>
      <c r="E60" s="128"/>
      <c r="F60" s="129"/>
    </row>
    <row r="61" spans="1:6" x14ac:dyDescent="0.2">
      <c r="A61" s="95" t="s">
        <v>181</v>
      </c>
      <c r="B61" s="14">
        <v>5</v>
      </c>
      <c r="C61" s="15">
        <v>1200</v>
      </c>
      <c r="D61" s="96" t="s">
        <v>6</v>
      </c>
      <c r="E61" s="10">
        <f t="shared" si="0"/>
        <v>0</v>
      </c>
      <c r="F61" s="10">
        <f t="shared" si="1"/>
        <v>1200</v>
      </c>
    </row>
    <row r="62" spans="1:6" x14ac:dyDescent="0.2">
      <c r="A62" s="95" t="s">
        <v>193</v>
      </c>
      <c r="B62" s="14">
        <v>5</v>
      </c>
      <c r="C62" s="15">
        <v>5000</v>
      </c>
      <c r="D62" s="96" t="s">
        <v>6</v>
      </c>
      <c r="E62" s="10">
        <f t="shared" ref="E62:E76" si="4">IF(C62&gt;0,IF(D62="R",C62/B62,),)</f>
        <v>0</v>
      </c>
      <c r="F62" s="10">
        <f t="shared" ref="F62:F76" si="5">IF(C62&gt;0,IF(D62="C",C62,),)</f>
        <v>5000</v>
      </c>
    </row>
    <row r="63" spans="1:6" x14ac:dyDescent="0.2">
      <c r="A63" s="95" t="s">
        <v>242</v>
      </c>
      <c r="B63" s="14">
        <v>5</v>
      </c>
      <c r="C63" s="15">
        <v>7500</v>
      </c>
      <c r="D63" s="96" t="s">
        <v>6</v>
      </c>
      <c r="E63" s="10">
        <f t="shared" si="4"/>
        <v>0</v>
      </c>
      <c r="F63" s="10">
        <f t="shared" si="5"/>
        <v>7500</v>
      </c>
    </row>
    <row r="64" spans="1:6" x14ac:dyDescent="0.2">
      <c r="A64" s="95" t="s">
        <v>243</v>
      </c>
      <c r="B64" s="14">
        <v>5</v>
      </c>
      <c r="C64" s="15">
        <v>1125</v>
      </c>
      <c r="D64" s="96" t="s">
        <v>6</v>
      </c>
      <c r="E64" s="10">
        <f t="shared" si="4"/>
        <v>0</v>
      </c>
      <c r="F64" s="10">
        <f t="shared" si="5"/>
        <v>1125</v>
      </c>
    </row>
    <row r="65" spans="1:6" x14ac:dyDescent="0.2">
      <c r="A65" s="95" t="s">
        <v>244</v>
      </c>
      <c r="B65" s="14">
        <v>6</v>
      </c>
      <c r="C65" s="15">
        <v>1400</v>
      </c>
      <c r="D65" s="96" t="s">
        <v>6</v>
      </c>
      <c r="E65" s="10">
        <f t="shared" ref="E65:E66" si="6">IF(C65&gt;0,IF(D65="R",C65/B65,),)</f>
        <v>0</v>
      </c>
      <c r="F65" s="10">
        <f t="shared" ref="F65:F66" si="7">IF(C65&gt;0,IF(D65="C",C65,),)</f>
        <v>1400</v>
      </c>
    </row>
    <row r="66" spans="1:6" x14ac:dyDescent="0.2">
      <c r="A66" s="95" t="s">
        <v>194</v>
      </c>
      <c r="B66" s="14">
        <v>7</v>
      </c>
      <c r="C66" s="15">
        <v>500</v>
      </c>
      <c r="D66" s="96" t="s">
        <v>6</v>
      </c>
      <c r="E66" s="10">
        <f t="shared" si="6"/>
        <v>0</v>
      </c>
      <c r="F66" s="10">
        <f t="shared" si="7"/>
        <v>500</v>
      </c>
    </row>
    <row r="67" spans="1:6" x14ac:dyDescent="0.2">
      <c r="A67" s="95" t="s">
        <v>195</v>
      </c>
      <c r="B67" s="14">
        <v>5</v>
      </c>
      <c r="C67" s="15">
        <v>250</v>
      </c>
      <c r="D67" s="96" t="s">
        <v>6</v>
      </c>
      <c r="E67" s="10">
        <f t="shared" si="4"/>
        <v>0</v>
      </c>
      <c r="F67" s="10">
        <f t="shared" si="5"/>
        <v>250</v>
      </c>
    </row>
    <row r="68" spans="1:6" x14ac:dyDescent="0.2">
      <c r="A68" s="127" t="s">
        <v>196</v>
      </c>
      <c r="B68" s="128"/>
      <c r="C68" s="128"/>
      <c r="D68" s="128"/>
      <c r="E68" s="128"/>
      <c r="F68" s="129"/>
    </row>
    <row r="69" spans="1:6" x14ac:dyDescent="0.2">
      <c r="A69" s="95" t="s">
        <v>245</v>
      </c>
      <c r="B69" s="14">
        <v>5</v>
      </c>
      <c r="C69" s="15">
        <v>100000</v>
      </c>
      <c r="D69" s="96" t="s">
        <v>6</v>
      </c>
      <c r="E69" s="10">
        <f t="shared" si="4"/>
        <v>0</v>
      </c>
      <c r="F69" s="10">
        <f t="shared" si="5"/>
        <v>100000</v>
      </c>
    </row>
    <row r="70" spans="1:6" x14ac:dyDescent="0.2">
      <c r="A70" s="95" t="s">
        <v>197</v>
      </c>
      <c r="B70" s="14">
        <v>5</v>
      </c>
      <c r="C70" s="15">
        <v>300000</v>
      </c>
      <c r="D70" s="96" t="s">
        <v>6</v>
      </c>
      <c r="E70" s="10">
        <f t="shared" si="4"/>
        <v>0</v>
      </c>
      <c r="F70" s="10">
        <f t="shared" si="5"/>
        <v>300000</v>
      </c>
    </row>
    <row r="71" spans="1:6" x14ac:dyDescent="0.2">
      <c r="A71" s="95" t="s">
        <v>198</v>
      </c>
      <c r="B71" s="14">
        <v>5</v>
      </c>
      <c r="C71" s="15">
        <v>100000</v>
      </c>
      <c r="D71" s="96" t="s">
        <v>6</v>
      </c>
      <c r="E71" s="10">
        <f t="shared" si="4"/>
        <v>0</v>
      </c>
      <c r="F71" s="10">
        <f t="shared" si="5"/>
        <v>100000</v>
      </c>
    </row>
    <row r="72" spans="1:6" x14ac:dyDescent="0.2">
      <c r="A72" s="95" t="s">
        <v>246</v>
      </c>
      <c r="B72" s="14">
        <v>5</v>
      </c>
      <c r="C72" s="15">
        <v>50000</v>
      </c>
      <c r="D72" s="96" t="s">
        <v>6</v>
      </c>
      <c r="E72" s="10">
        <f t="shared" si="4"/>
        <v>0</v>
      </c>
      <c r="F72" s="10">
        <f t="shared" si="5"/>
        <v>50000</v>
      </c>
    </row>
    <row r="73" spans="1:6" x14ac:dyDescent="0.2">
      <c r="A73" s="95" t="s">
        <v>247</v>
      </c>
      <c r="B73" s="14">
        <v>5</v>
      </c>
      <c r="C73" s="15">
        <v>1200</v>
      </c>
      <c r="D73" s="96" t="s">
        <v>6</v>
      </c>
      <c r="E73" s="10">
        <f t="shared" si="4"/>
        <v>0</v>
      </c>
      <c r="F73" s="10">
        <f t="shared" si="5"/>
        <v>1200</v>
      </c>
    </row>
    <row r="74" spans="1:6" x14ac:dyDescent="0.2">
      <c r="A74" s="95" t="s">
        <v>248</v>
      </c>
      <c r="B74" s="14">
        <v>5</v>
      </c>
      <c r="C74" s="15">
        <v>1200</v>
      </c>
      <c r="D74" s="96" t="s">
        <v>6</v>
      </c>
      <c r="E74" s="10">
        <f t="shared" si="4"/>
        <v>0</v>
      </c>
      <c r="F74" s="10">
        <f t="shared" si="5"/>
        <v>1200</v>
      </c>
    </row>
    <row r="75" spans="1:6" x14ac:dyDescent="0.2">
      <c r="A75" s="95" t="s">
        <v>249</v>
      </c>
      <c r="B75" s="14">
        <v>5</v>
      </c>
      <c r="C75" s="15">
        <v>1200</v>
      </c>
      <c r="D75" s="96" t="s">
        <v>6</v>
      </c>
      <c r="E75" s="10">
        <f t="shared" si="4"/>
        <v>0</v>
      </c>
      <c r="F75" s="10">
        <f t="shared" si="5"/>
        <v>1200</v>
      </c>
    </row>
    <row r="76" spans="1:6" x14ac:dyDescent="0.2">
      <c r="A76" s="95" t="s">
        <v>250</v>
      </c>
      <c r="B76" s="14">
        <v>5</v>
      </c>
      <c r="C76" s="15">
        <v>600000</v>
      </c>
      <c r="D76" s="96" t="s">
        <v>6</v>
      </c>
      <c r="E76" s="10">
        <f t="shared" si="4"/>
        <v>0</v>
      </c>
      <c r="F76" s="10">
        <f t="shared" si="5"/>
        <v>600000</v>
      </c>
    </row>
    <row r="77" spans="1:6" x14ac:dyDescent="0.2">
      <c r="A77" s="95" t="s">
        <v>199</v>
      </c>
      <c r="B77" s="14">
        <v>5</v>
      </c>
      <c r="C77" s="15">
        <v>60000</v>
      </c>
      <c r="D77" s="96" t="s">
        <v>6</v>
      </c>
      <c r="E77" s="10">
        <f t="shared" si="0"/>
        <v>0</v>
      </c>
      <c r="F77" s="10">
        <f t="shared" si="1"/>
        <v>60000</v>
      </c>
    </row>
    <row r="78" spans="1:6" x14ac:dyDescent="0.2">
      <c r="A78" s="72" t="s">
        <v>62</v>
      </c>
      <c r="B78" s="56"/>
      <c r="C78" s="73"/>
      <c r="D78" s="73"/>
      <c r="E78" s="74">
        <f>SUM(E19:E77)</f>
        <v>0</v>
      </c>
      <c r="F78" s="74"/>
    </row>
    <row r="79" spans="1:6" ht="13.5" thickBot="1" x14ac:dyDescent="0.25">
      <c r="A79" s="68" t="s">
        <v>93</v>
      </c>
      <c r="B79" s="69"/>
      <c r="C79" s="70"/>
      <c r="D79" s="70"/>
      <c r="E79" s="71"/>
      <c r="F79" s="71">
        <f>SUM(F15:F77)</f>
        <v>2796422</v>
      </c>
    </row>
    <row r="80" spans="1:6" x14ac:dyDescent="0.2">
      <c r="E80" s="43"/>
      <c r="F80" s="43"/>
    </row>
  </sheetData>
  <sortState xmlns:xlrd2="http://schemas.microsoft.com/office/spreadsheetml/2017/richdata2" ref="A18:F19">
    <sortCondition sortBy="cellColor" ref="A19" dxfId="0"/>
  </sortState>
  <mergeCells count="8">
    <mergeCell ref="A60:F60"/>
    <mergeCell ref="A68:F68"/>
    <mergeCell ref="C8:F10"/>
    <mergeCell ref="C4:F5"/>
    <mergeCell ref="C6:F7"/>
    <mergeCell ref="A14:F14"/>
    <mergeCell ref="A19:F19"/>
    <mergeCell ref="A25:F25"/>
  </mergeCells>
  <phoneticPr fontId="4" type="noConversion"/>
  <pageMargins left="0.75" right="0.75" top="1" bottom="1" header="0.5" footer="0.5"/>
  <pageSetup scale="44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D10"/>
  <sheetViews>
    <sheetView zoomScaleNormal="100" workbookViewId="0">
      <selection activeCell="A23" sqref="A23"/>
    </sheetView>
  </sheetViews>
  <sheetFormatPr defaultColWidth="18.5703125" defaultRowHeight="12.75" x14ac:dyDescent="0.2"/>
  <cols>
    <col min="1" max="1" width="64.28515625" style="5" customWidth="1"/>
    <col min="2" max="2" width="17.140625" style="3" customWidth="1"/>
    <col min="3" max="4" width="17.140625" style="2" customWidth="1"/>
    <col min="5" max="6" width="17.140625" customWidth="1"/>
  </cols>
  <sheetData>
    <row r="1" spans="1:3" ht="18" x14ac:dyDescent="0.25">
      <c r="A1" s="4" t="s">
        <v>81</v>
      </c>
      <c r="C1" s="4"/>
    </row>
    <row r="3" spans="1:3" x14ac:dyDescent="0.2">
      <c r="A3" s="82" t="s">
        <v>76</v>
      </c>
    </row>
    <row r="4" spans="1:3" ht="25.5" customHeight="1" x14ac:dyDescent="0.2">
      <c r="A4" s="57" t="s">
        <v>71</v>
      </c>
    </row>
    <row r="5" spans="1:3" ht="25.5" x14ac:dyDescent="0.2">
      <c r="A5" s="49" t="s">
        <v>63</v>
      </c>
    </row>
    <row r="7" spans="1:3" ht="13.5" thickBot="1" x14ac:dyDescent="0.25"/>
    <row r="8" spans="1:3" ht="13.5" thickBot="1" x14ac:dyDescent="0.25">
      <c r="A8" s="44" t="s">
        <v>61</v>
      </c>
      <c r="B8" s="45">
        <f>'Table 3 Replacement Expenses'!E43+'Table 4 Future Improv. Expenses'!E78</f>
        <v>1781.25</v>
      </c>
    </row>
    <row r="9" spans="1:3" ht="13.5" thickBot="1" x14ac:dyDescent="0.25"/>
    <row r="10" spans="1:3" ht="13.5" thickBot="1" x14ac:dyDescent="0.25">
      <c r="A10" s="44" t="s">
        <v>93</v>
      </c>
      <c r="B10" s="45">
        <f>'Table 3 Replacement Expenses'!F44+'Table 4 Future Improv. Expenses'!F79</f>
        <v>3395992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Asset Management Team</vt:lpstr>
      <vt:lpstr>Table 1 Asset Inventory</vt:lpstr>
      <vt:lpstr>Table 2 Asset Rating</vt:lpstr>
      <vt:lpstr>Table 3 Replacement Expenses</vt:lpstr>
      <vt:lpstr>Table 4 Future Improv. Expenses</vt:lpstr>
      <vt:lpstr>Total Reserve Required</vt:lpstr>
      <vt:lpstr>'Asset Management Team'!Print_Area</vt:lpstr>
      <vt:lpstr>'Table 2 Asset Rating'!Print_Area</vt:lpstr>
      <vt:lpstr>'Table 3 Replacement Expenses'!Print_Area</vt:lpstr>
      <vt:lpstr>'Table 4 Future Improv. Expenses'!Print_Area</vt:lpstr>
      <vt:lpstr>'Total Reserve Required'!Print_Area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Dept. of Environmental Quality</dc:creator>
  <cp:lastModifiedBy>Christopher Drop</cp:lastModifiedBy>
  <cp:lastPrinted>2019-07-08T21:40:55Z</cp:lastPrinted>
  <dcterms:created xsi:type="dcterms:W3CDTF">2005-05-31T16:41:39Z</dcterms:created>
  <dcterms:modified xsi:type="dcterms:W3CDTF">2022-06-15T22:04:41Z</dcterms:modified>
</cp:coreProperties>
</file>